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mauat\OneDrive\Desktop\"/>
    </mc:Choice>
  </mc:AlternateContent>
  <xr:revisionPtr revIDLastSave="0" documentId="13_ncr:1_{CA3C0B1F-9F41-46FE-8BA5-403F262DF4B1}" xr6:coauthVersionLast="47" xr6:coauthVersionMax="47" xr10:uidLastSave="{00000000-0000-0000-0000-000000000000}"/>
  <bookViews>
    <workbookView xWindow="-108" yWindow="-108" windowWidth="23256" windowHeight="12456" activeTab="2" xr2:uid="{00000000-000D-0000-FFFF-FFFF00000000}"/>
  </bookViews>
  <sheets>
    <sheet name="Revenue" sheetId="1" r:id="rId1"/>
    <sheet name="Expendeture" sheetId="2" r:id="rId2"/>
    <sheet name="Fakamatalaga" sheetId="3" r:id="rId3"/>
    <sheet name="Niulakita" sheetId="4" r:id="rId4"/>
    <sheet name="Est Staffs" sheetId="5" r:id="rId5"/>
    <sheet name="Lauga" sheetId="9" r:id="rId6"/>
    <sheet name="Rate" sheetId="6" r:id="rId7"/>
    <sheet name="Salary structure" sheetId="7" r:id="rId8"/>
    <sheet name="Summary" sheetId="8" r:id="rId9"/>
  </sheets>
  <externalReferences>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6" i="2" l="1"/>
  <c r="G122" i="2"/>
  <c r="G114" i="3" l="1"/>
  <c r="G413" i="3"/>
  <c r="G412" i="3"/>
  <c r="G415" i="3" s="1"/>
  <c r="G397" i="3"/>
  <c r="G398" i="3"/>
  <c r="G399" i="3"/>
  <c r="G400" i="3"/>
  <c r="G401" i="3"/>
  <c r="G402" i="3"/>
  <c r="G403" i="3"/>
  <c r="G404" i="3"/>
  <c r="G405" i="3"/>
  <c r="G406" i="3"/>
  <c r="G407" i="3"/>
  <c r="G408" i="3"/>
  <c r="G71" i="4"/>
  <c r="N6" i="5"/>
  <c r="N7" i="5"/>
  <c r="N8" i="5"/>
  <c r="N9" i="5"/>
  <c r="N10" i="5"/>
  <c r="N11" i="5"/>
  <c r="N12" i="5"/>
  <c r="N13" i="5"/>
  <c r="N14" i="5"/>
  <c r="N15" i="5"/>
  <c r="N16" i="5"/>
  <c r="N17" i="5"/>
  <c r="N18" i="5"/>
  <c r="N19" i="5"/>
  <c r="N20" i="5"/>
  <c r="N21" i="5"/>
  <c r="N22" i="5"/>
  <c r="N23" i="5"/>
  <c r="N24" i="5"/>
  <c r="N25" i="5"/>
  <c r="N26" i="5"/>
  <c r="N27" i="5"/>
  <c r="N28" i="5"/>
  <c r="N29" i="5"/>
  <c r="N30" i="5"/>
  <c r="N5" i="5"/>
  <c r="N4" i="5"/>
  <c r="G95" i="2"/>
  <c r="G123" i="2" s="1"/>
  <c r="G212" i="3"/>
  <c r="G213" i="3"/>
  <c r="N32" i="5" l="1"/>
  <c r="N34" i="5"/>
  <c r="M32" i="5"/>
  <c r="L32" i="5"/>
  <c r="K32" i="5"/>
  <c r="J32" i="5"/>
  <c r="J35" i="5" s="1"/>
  <c r="I32" i="5"/>
  <c r="H32" i="5"/>
  <c r="G32" i="5"/>
  <c r="F206" i="3" l="1"/>
  <c r="C295" i="3"/>
  <c r="C296" i="3"/>
  <c r="C297" i="3"/>
  <c r="C298" i="3"/>
  <c r="C299" i="3"/>
  <c r="C300" i="3"/>
  <c r="C301" i="3"/>
  <c r="C294" i="3"/>
  <c r="C293" i="3"/>
  <c r="G295" i="3"/>
  <c r="G296" i="3"/>
  <c r="G297" i="3"/>
  <c r="G298" i="3"/>
  <c r="G300" i="3"/>
  <c r="G301" i="3"/>
  <c r="G293" i="3"/>
  <c r="G294" i="3"/>
  <c r="G423" i="3"/>
  <c r="G422" i="3"/>
  <c r="G421" i="3"/>
  <c r="G419" i="3"/>
  <c r="F205" i="3"/>
  <c r="G190" i="3"/>
  <c r="G191" i="3"/>
  <c r="G192" i="3"/>
  <c r="G193" i="3"/>
  <c r="G194" i="3"/>
  <c r="G195" i="3"/>
  <c r="G196" i="3"/>
  <c r="G197" i="3"/>
  <c r="G198" i="3"/>
  <c r="G199" i="3"/>
  <c r="G200" i="3"/>
  <c r="G201" i="3"/>
  <c r="G202" i="3"/>
  <c r="G203" i="3"/>
  <c r="G204" i="3"/>
  <c r="G205" i="3"/>
  <c r="G206" i="3"/>
  <c r="C397" i="3"/>
  <c r="C398" i="3"/>
  <c r="C399" i="3"/>
  <c r="C400" i="3"/>
  <c r="C401" i="3"/>
  <c r="C402" i="3"/>
  <c r="C403" i="3"/>
  <c r="C404" i="3"/>
  <c r="C405" i="3"/>
  <c r="C406" i="3"/>
  <c r="C407" i="3"/>
  <c r="G396" i="3"/>
  <c r="G395" i="3"/>
  <c r="G409" i="3" s="1"/>
  <c r="C396" i="3"/>
  <c r="C395" i="3"/>
  <c r="G385" i="3"/>
  <c r="G384" i="3"/>
  <c r="G383" i="3"/>
  <c r="G377" i="3"/>
  <c r="G378" i="3"/>
  <c r="G379" i="3"/>
  <c r="G376" i="3"/>
  <c r="G375" i="3"/>
  <c r="G371" i="3"/>
  <c r="G370" i="3"/>
  <c r="G369" i="3"/>
  <c r="G368" i="3"/>
  <c r="G363" i="3"/>
  <c r="G364" i="3"/>
  <c r="G362" i="3"/>
  <c r="G361" i="3"/>
  <c r="G360" i="3"/>
  <c r="G356" i="3"/>
  <c r="G355" i="3"/>
  <c r="G354" i="3"/>
  <c r="G349" i="3"/>
  <c r="G350" i="3"/>
  <c r="G348" i="3"/>
  <c r="G347" i="3"/>
  <c r="G337" i="3"/>
  <c r="G339" i="3"/>
  <c r="G340" i="3"/>
  <c r="G341" i="3"/>
  <c r="G342" i="3"/>
  <c r="G343" i="3"/>
  <c r="G336" i="3"/>
  <c r="G335" i="3"/>
  <c r="G323" i="3"/>
  <c r="G326" i="3"/>
  <c r="G331" i="3"/>
  <c r="G310" i="3"/>
  <c r="G311" i="3"/>
  <c r="G312" i="3"/>
  <c r="G313" i="3"/>
  <c r="G314" i="3"/>
  <c r="G315" i="3"/>
  <c r="G309" i="3"/>
  <c r="G308" i="3"/>
  <c r="F74" i="4"/>
  <c r="G96" i="2"/>
  <c r="F264" i="3"/>
  <c r="G264" i="3" s="1"/>
  <c r="F263" i="3"/>
  <c r="G263" i="3" s="1"/>
  <c r="G225" i="3"/>
  <c r="G108" i="3"/>
  <c r="G98" i="3"/>
  <c r="I31" i="4"/>
  <c r="E93" i="4"/>
  <c r="F90" i="4"/>
  <c r="F88" i="4"/>
  <c r="G83" i="4"/>
  <c r="G92" i="4" s="1"/>
  <c r="G81" i="4"/>
  <c r="D81" i="4"/>
  <c r="F81" i="4" s="1"/>
  <c r="D79" i="4"/>
  <c r="F72" i="4"/>
  <c r="G64" i="4"/>
  <c r="G57" i="4"/>
  <c r="G90" i="4" s="1"/>
  <c r="G52" i="4"/>
  <c r="G89" i="4" s="1"/>
  <c r="G48" i="4"/>
  <c r="G88" i="4" s="1"/>
  <c r="G41" i="4"/>
  <c r="G40" i="4"/>
  <c r="G39" i="4"/>
  <c r="G38" i="4"/>
  <c r="G37" i="4"/>
  <c r="F22" i="4"/>
  <c r="I22" i="4" s="1"/>
  <c r="F21" i="4"/>
  <c r="I21" i="4" s="1"/>
  <c r="F20" i="4"/>
  <c r="I20" i="4" s="1"/>
  <c r="G17" i="4"/>
  <c r="F16" i="4"/>
  <c r="I16" i="4" s="1"/>
  <c r="F15" i="4"/>
  <c r="I15" i="4" s="1"/>
  <c r="F14" i="4"/>
  <c r="I14" i="4" s="1"/>
  <c r="F13" i="4"/>
  <c r="I13" i="4" s="1"/>
  <c r="F12" i="4"/>
  <c r="I12" i="4" s="1"/>
  <c r="F11" i="4"/>
  <c r="I11" i="4" s="1"/>
  <c r="F8" i="4"/>
  <c r="I8" i="4" s="1"/>
  <c r="I9" i="4" s="1"/>
  <c r="G78" i="4" s="1"/>
  <c r="F7" i="4"/>
  <c r="I5" i="4"/>
  <c r="G77" i="4" s="1"/>
  <c r="G5" i="4"/>
  <c r="G31" i="2"/>
  <c r="G338" i="3" s="1"/>
  <c r="G48" i="1"/>
  <c r="G6" i="3"/>
  <c r="G7" i="3"/>
  <c r="G8" i="3"/>
  <c r="G9" i="3"/>
  <c r="G10" i="3"/>
  <c r="G11" i="3"/>
  <c r="G12" i="3"/>
  <c r="G5" i="3"/>
  <c r="G4" i="3"/>
  <c r="F58" i="1"/>
  <c r="G58" i="1"/>
  <c r="G82" i="1" s="1"/>
  <c r="D58" i="1"/>
  <c r="E58" i="1"/>
  <c r="F54" i="1"/>
  <c r="E54" i="1"/>
  <c r="F44" i="1"/>
  <c r="E44" i="1"/>
  <c r="F33" i="1"/>
  <c r="E33" i="1"/>
  <c r="F29" i="1"/>
  <c r="G29" i="1"/>
  <c r="G78" i="1" s="1"/>
  <c r="E29" i="1"/>
  <c r="F22" i="1"/>
  <c r="E22" i="1"/>
  <c r="F16" i="1"/>
  <c r="G16" i="1"/>
  <c r="G76" i="1" s="1"/>
  <c r="D16" i="1"/>
  <c r="E16" i="1"/>
  <c r="F12" i="1"/>
  <c r="G12" i="1"/>
  <c r="E12" i="1"/>
  <c r="D12" i="1"/>
  <c r="G42" i="4" l="1"/>
  <c r="G87" i="4" s="1"/>
  <c r="G13" i="3"/>
  <c r="G75" i="1"/>
  <c r="G22" i="4"/>
  <c r="G23" i="4" s="1"/>
  <c r="I23" i="4"/>
  <c r="G80" i="4" s="1"/>
  <c r="G8" i="4"/>
  <c r="G9" i="4" s="1"/>
  <c r="I17" i="4"/>
  <c r="G79" i="4" s="1"/>
  <c r="G65" i="4"/>
  <c r="G72" i="4" s="1"/>
  <c r="G91" i="4"/>
  <c r="G93" i="4" s="1"/>
  <c r="G82" i="4" l="1"/>
  <c r="G84" i="4" s="1"/>
  <c r="J74" i="4"/>
  <c r="I27" i="4"/>
  <c r="I32" i="4" l="1"/>
  <c r="J73" i="4" s="1"/>
  <c r="J75" i="4" l="1"/>
  <c r="D54" i="1" l="1"/>
  <c r="D44" i="1"/>
  <c r="D33" i="1"/>
  <c r="D29" i="1"/>
  <c r="D22" i="1"/>
  <c r="G66" i="3"/>
  <c r="G43" i="3"/>
  <c r="G16" i="3"/>
  <c r="G15" i="3"/>
  <c r="G20" i="3"/>
  <c r="G21" i="3"/>
  <c r="G22" i="3"/>
  <c r="G23" i="3"/>
  <c r="G24" i="3"/>
  <c r="G25" i="3"/>
  <c r="G26" i="3"/>
  <c r="G27" i="3"/>
  <c r="G28" i="3"/>
  <c r="G29" i="3"/>
  <c r="G30" i="3"/>
  <c r="G31" i="3"/>
  <c r="G32" i="3"/>
  <c r="G33" i="3"/>
  <c r="G34" i="3"/>
  <c r="G35" i="3"/>
  <c r="G36" i="3"/>
  <c r="G37" i="3"/>
  <c r="G39" i="3"/>
  <c r="G40" i="3"/>
  <c r="G41" i="3"/>
  <c r="G42" i="3"/>
  <c r="G45" i="3"/>
  <c r="G46" i="3"/>
  <c r="G47" i="3"/>
  <c r="G48" i="3"/>
  <c r="G49" i="3"/>
  <c r="G50" i="3"/>
  <c r="G51" i="3"/>
  <c r="G52" i="3"/>
  <c r="G53" i="3"/>
  <c r="G54" i="3"/>
  <c r="G55" i="3"/>
  <c r="G63" i="3"/>
  <c r="G64" i="3"/>
  <c r="G65" i="3"/>
  <c r="G70" i="3"/>
  <c r="G71" i="3"/>
  <c r="G72" i="3"/>
  <c r="G428" i="3"/>
  <c r="F420" i="3"/>
  <c r="G424" i="3"/>
  <c r="F419" i="3"/>
  <c r="L386" i="3"/>
  <c r="G392" i="3"/>
  <c r="G386" i="3"/>
  <c r="G380" i="3"/>
  <c r="G372" i="3"/>
  <c r="G365" i="3"/>
  <c r="G357" i="3"/>
  <c r="G351" i="3"/>
  <c r="G344" i="3"/>
  <c r="F337" i="3"/>
  <c r="F336" i="3"/>
  <c r="F335" i="3"/>
  <c r="I325" i="3"/>
  <c r="G316" i="3"/>
  <c r="F311" i="3"/>
  <c r="F308" i="3"/>
  <c r="G288" i="3"/>
  <c r="F288" i="3"/>
  <c r="G287" i="3"/>
  <c r="F287" i="3"/>
  <c r="G286" i="3"/>
  <c r="F286" i="3"/>
  <c r="G285" i="3"/>
  <c r="F285" i="3"/>
  <c r="G282" i="3"/>
  <c r="F282" i="3"/>
  <c r="G281" i="3"/>
  <c r="F281" i="3"/>
  <c r="G280" i="3"/>
  <c r="F280" i="3"/>
  <c r="G279" i="3"/>
  <c r="F279" i="3"/>
  <c r="G278" i="3"/>
  <c r="F278" i="3"/>
  <c r="G273" i="3"/>
  <c r="G272" i="3"/>
  <c r="G269" i="3"/>
  <c r="G268" i="3"/>
  <c r="G267" i="3"/>
  <c r="G266" i="3"/>
  <c r="G265" i="3"/>
  <c r="G262" i="3"/>
  <c r="F262" i="3"/>
  <c r="G259" i="3"/>
  <c r="F259" i="3"/>
  <c r="G258" i="3"/>
  <c r="F258" i="3"/>
  <c r="G257" i="3"/>
  <c r="F257" i="3"/>
  <c r="G256" i="3"/>
  <c r="F256" i="3"/>
  <c r="G255" i="3"/>
  <c r="F255" i="3"/>
  <c r="G254" i="3"/>
  <c r="F254" i="3"/>
  <c r="G253" i="3"/>
  <c r="F253" i="3"/>
  <c r="G252" i="3"/>
  <c r="F252" i="3"/>
  <c r="G251" i="3"/>
  <c r="F251" i="3"/>
  <c r="G246" i="3"/>
  <c r="G245" i="3"/>
  <c r="F245" i="3"/>
  <c r="G242" i="3"/>
  <c r="G241" i="3"/>
  <c r="G243" i="3" s="1"/>
  <c r="F241" i="3"/>
  <c r="G240" i="3"/>
  <c r="G238" i="3"/>
  <c r="G239" i="3" s="1"/>
  <c r="F238" i="3"/>
  <c r="F237" i="3"/>
  <c r="G237" i="3" s="1"/>
  <c r="G235" i="3"/>
  <c r="F235" i="3"/>
  <c r="G234" i="3"/>
  <c r="F234" i="3"/>
  <c r="G231" i="3"/>
  <c r="F231" i="3"/>
  <c r="G230" i="3"/>
  <c r="F230" i="3"/>
  <c r="G229" i="3"/>
  <c r="F229" i="3"/>
  <c r="G224" i="3"/>
  <c r="F224" i="3"/>
  <c r="G223" i="3"/>
  <c r="F223" i="3"/>
  <c r="G222" i="3"/>
  <c r="F222" i="3"/>
  <c r="G221" i="3"/>
  <c r="F221" i="3"/>
  <c r="G220" i="3"/>
  <c r="F220" i="3"/>
  <c r="G219" i="3"/>
  <c r="F219" i="3"/>
  <c r="G218" i="3"/>
  <c r="G217" i="3"/>
  <c r="F217" i="3"/>
  <c r="G216" i="3"/>
  <c r="F216" i="3"/>
  <c r="F213" i="3"/>
  <c r="G211" i="3"/>
  <c r="F211" i="3"/>
  <c r="G210" i="3"/>
  <c r="G214" i="3" s="1"/>
  <c r="G42" i="1" s="1"/>
  <c r="F210" i="3"/>
  <c r="F204" i="3"/>
  <c r="F203" i="3"/>
  <c r="F202" i="3"/>
  <c r="F201" i="3"/>
  <c r="F200" i="3"/>
  <c r="F199" i="3"/>
  <c r="F198" i="3"/>
  <c r="F197" i="3"/>
  <c r="F196" i="3"/>
  <c r="F195" i="3"/>
  <c r="F194" i="3"/>
  <c r="F193" i="3"/>
  <c r="F192" i="3"/>
  <c r="F191" i="3"/>
  <c r="F190" i="3"/>
  <c r="G189" i="3"/>
  <c r="F189" i="3"/>
  <c r="G188" i="3"/>
  <c r="G207" i="3" s="1"/>
  <c r="G41" i="1" s="1"/>
  <c r="F188" i="3"/>
  <c r="F185" i="3"/>
  <c r="G184" i="3"/>
  <c r="F184" i="3"/>
  <c r="G183" i="3"/>
  <c r="F183" i="3"/>
  <c r="G182" i="3"/>
  <c r="F182" i="3"/>
  <c r="G181" i="3"/>
  <c r="F181" i="3"/>
  <c r="G180" i="3"/>
  <c r="G179" i="3"/>
  <c r="G178" i="3"/>
  <c r="F178" i="3"/>
  <c r="G177" i="3"/>
  <c r="F177" i="3"/>
  <c r="G176" i="3"/>
  <c r="F176" i="3"/>
  <c r="G173" i="3"/>
  <c r="F173" i="3"/>
  <c r="G172" i="3"/>
  <c r="F172" i="3"/>
  <c r="G171" i="3"/>
  <c r="F171" i="3"/>
  <c r="G170" i="3"/>
  <c r="F170" i="3"/>
  <c r="G169" i="3"/>
  <c r="F169" i="3"/>
  <c r="G168" i="3"/>
  <c r="F168" i="3"/>
  <c r="G167" i="3"/>
  <c r="G166" i="3"/>
  <c r="F166" i="3"/>
  <c r="G165" i="3"/>
  <c r="F165" i="3"/>
  <c r="G164" i="3"/>
  <c r="F164" i="3"/>
  <c r="G163" i="3"/>
  <c r="F163" i="3"/>
  <c r="G162" i="3"/>
  <c r="F162" i="3"/>
  <c r="G161" i="3"/>
  <c r="F161" i="3"/>
  <c r="G160" i="3"/>
  <c r="G159" i="3"/>
  <c r="F159" i="3"/>
  <c r="G158" i="3"/>
  <c r="F158" i="3"/>
  <c r="G157" i="3"/>
  <c r="F157" i="3"/>
  <c r="G156" i="3"/>
  <c r="F156" i="3"/>
  <c r="G155" i="3"/>
  <c r="F155" i="3"/>
  <c r="G154" i="3"/>
  <c r="F154" i="3"/>
  <c r="G150" i="3"/>
  <c r="G149" i="3"/>
  <c r="G148" i="3"/>
  <c r="G147" i="3"/>
  <c r="F147" i="3"/>
  <c r="G146" i="3"/>
  <c r="F146" i="3"/>
  <c r="G145" i="3"/>
  <c r="F145" i="3"/>
  <c r="G144" i="3"/>
  <c r="F144" i="3"/>
  <c r="G143" i="3"/>
  <c r="G142" i="3"/>
  <c r="F142" i="3"/>
  <c r="G141" i="3"/>
  <c r="F141" i="3"/>
  <c r="G140" i="3"/>
  <c r="F140" i="3"/>
  <c r="G139" i="3"/>
  <c r="F139" i="3"/>
  <c r="G138" i="3"/>
  <c r="G137" i="3"/>
  <c r="G136" i="3"/>
  <c r="G135" i="3"/>
  <c r="G134" i="3"/>
  <c r="G133" i="3"/>
  <c r="G132" i="3"/>
  <c r="G131" i="3"/>
  <c r="G130" i="3"/>
  <c r="G129" i="3"/>
  <c r="F129" i="3"/>
  <c r="G128" i="3"/>
  <c r="F128" i="3"/>
  <c r="G127" i="3"/>
  <c r="G126" i="3"/>
  <c r="F126" i="3"/>
  <c r="G125" i="3"/>
  <c r="G124" i="3"/>
  <c r="F124" i="3"/>
  <c r="G123" i="3"/>
  <c r="G122" i="3"/>
  <c r="F122" i="3"/>
  <c r="G119" i="3"/>
  <c r="F119" i="3"/>
  <c r="G118" i="3"/>
  <c r="F118" i="3"/>
  <c r="G117" i="3"/>
  <c r="G116" i="3"/>
  <c r="F116" i="3"/>
  <c r="G115" i="3"/>
  <c r="F115" i="3"/>
  <c r="F114" i="3"/>
  <c r="G111" i="3"/>
  <c r="F111" i="3"/>
  <c r="G110" i="3"/>
  <c r="G112" i="3" s="1"/>
  <c r="F110" i="3"/>
  <c r="G107" i="3"/>
  <c r="F107" i="3"/>
  <c r="G106" i="3"/>
  <c r="F106" i="3"/>
  <c r="G101" i="3"/>
  <c r="G102" i="3" s="1"/>
  <c r="G96" i="3"/>
  <c r="G97" i="3" s="1"/>
  <c r="F96" i="3"/>
  <c r="F93" i="3"/>
  <c r="G93" i="3" s="1"/>
  <c r="F92" i="3"/>
  <c r="G92" i="3" s="1"/>
  <c r="F91" i="3"/>
  <c r="G91" i="3" s="1"/>
  <c r="F90" i="3"/>
  <c r="G90" i="3" s="1"/>
  <c r="F89" i="3"/>
  <c r="G89" i="3" s="1"/>
  <c r="F88" i="3"/>
  <c r="G88" i="3" s="1"/>
  <c r="G86" i="3"/>
  <c r="F85" i="3"/>
  <c r="F84" i="3"/>
  <c r="F83" i="3"/>
  <c r="F82" i="3"/>
  <c r="F81" i="3"/>
  <c r="F80" i="3"/>
  <c r="G77" i="3"/>
  <c r="F77" i="3"/>
  <c r="G76" i="3"/>
  <c r="F76" i="3"/>
  <c r="G75" i="3"/>
  <c r="F75" i="3"/>
  <c r="F72" i="3"/>
  <c r="F71" i="3"/>
  <c r="F70" i="3"/>
  <c r="F65" i="3"/>
  <c r="F64" i="3"/>
  <c r="F63" i="3"/>
  <c r="F58" i="3"/>
  <c r="G61" i="3" s="1"/>
  <c r="F55" i="3"/>
  <c r="F54" i="3"/>
  <c r="F53" i="3"/>
  <c r="F52" i="3"/>
  <c r="F51" i="3"/>
  <c r="F50" i="3"/>
  <c r="F49" i="3"/>
  <c r="F47" i="3"/>
  <c r="F45" i="3"/>
  <c r="F42" i="3"/>
  <c r="F41" i="3"/>
  <c r="F40" i="3"/>
  <c r="F39" i="3"/>
  <c r="F37" i="3"/>
  <c r="F36" i="3"/>
  <c r="F35" i="3"/>
  <c r="F34" i="3"/>
  <c r="F33" i="3"/>
  <c r="F32" i="3"/>
  <c r="F31" i="3"/>
  <c r="F30" i="3"/>
  <c r="F29" i="3"/>
  <c r="F28" i="3"/>
  <c r="F26" i="3"/>
  <c r="F25" i="3"/>
  <c r="F24" i="3"/>
  <c r="F21" i="3"/>
  <c r="F20" i="3"/>
  <c r="F16" i="3"/>
  <c r="F8" i="3"/>
  <c r="G15" i="2"/>
  <c r="G321" i="3" s="1"/>
  <c r="G16" i="2"/>
  <c r="G322" i="3" s="1"/>
  <c r="G18" i="2"/>
  <c r="G324" i="3" s="1"/>
  <c r="G19" i="2"/>
  <c r="G325" i="3" s="1"/>
  <c r="G21" i="2"/>
  <c r="G327" i="3" s="1"/>
  <c r="G22" i="2"/>
  <c r="G328" i="3" s="1"/>
  <c r="G23" i="2"/>
  <c r="G329" i="3" s="1"/>
  <c r="G24" i="2"/>
  <c r="G330" i="3" s="1"/>
  <c r="G14" i="2"/>
  <c r="G320" i="3" s="1"/>
  <c r="G13" i="2"/>
  <c r="G319" i="3" s="1"/>
  <c r="G110" i="2"/>
  <c r="G106" i="2"/>
  <c r="G125" i="2" s="1"/>
  <c r="G100" i="2"/>
  <c r="G73" i="2"/>
  <c r="G121" i="2" s="1"/>
  <c r="G68" i="2"/>
  <c r="G120" i="2" s="1"/>
  <c r="G61" i="2"/>
  <c r="G119" i="2" s="1"/>
  <c r="G55" i="2"/>
  <c r="G118" i="2" s="1"/>
  <c r="G48" i="2"/>
  <c r="G117" i="2" s="1"/>
  <c r="G43" i="2"/>
  <c r="G116" i="2" s="1"/>
  <c r="G37" i="2"/>
  <c r="G115" i="2" s="1"/>
  <c r="G11" i="2"/>
  <c r="G113" i="2" s="1"/>
  <c r="G151" i="3" l="1"/>
  <c r="G38" i="1" s="1"/>
  <c r="G111" i="2"/>
  <c r="G124" i="2"/>
  <c r="G56" i="3"/>
  <c r="G19" i="1" s="1"/>
  <c r="G22" i="1" s="1"/>
  <c r="G77" i="1" s="1"/>
  <c r="G274" i="3"/>
  <c r="G260" i="3"/>
  <c r="G232" i="3"/>
  <c r="L133" i="3"/>
  <c r="G17" i="3"/>
  <c r="G94" i="3"/>
  <c r="G120" i="3"/>
  <c r="G289" i="3"/>
  <c r="G283" i="3"/>
  <c r="G270" i="3"/>
  <c r="G249" i="3"/>
  <c r="G236" i="3"/>
  <c r="J210" i="3"/>
  <c r="G186" i="3"/>
  <c r="J157" i="3"/>
  <c r="G174" i="3"/>
  <c r="G332" i="3"/>
  <c r="G387" i="3" s="1"/>
  <c r="G430" i="3" s="1"/>
  <c r="G78" i="3"/>
  <c r="G73" i="3"/>
  <c r="G429" i="3"/>
  <c r="G26" i="2"/>
  <c r="G74" i="2" l="1"/>
  <c r="G114" i="2"/>
  <c r="G127" i="2" s="1"/>
  <c r="G67" i="3"/>
  <c r="G290" i="3"/>
  <c r="I73" i="3"/>
  <c r="G275" i="3"/>
  <c r="G226" i="3"/>
  <c r="G431" i="3"/>
  <c r="G435" i="3" s="1"/>
  <c r="J281" i="3" l="1"/>
  <c r="G291" i="3"/>
  <c r="G303" i="3" s="1"/>
  <c r="F127" i="2" l="1"/>
  <c r="E127" i="2"/>
  <c r="D127" i="2"/>
  <c r="E106" i="2"/>
  <c r="I74" i="2"/>
  <c r="F84" i="1"/>
  <c r="E84" i="1"/>
  <c r="F71" i="1"/>
  <c r="E71" i="1"/>
  <c r="G68" i="1"/>
  <c r="G299" i="3" s="1"/>
  <c r="G302" i="3" s="1"/>
  <c r="G53" i="1"/>
  <c r="G54" i="1" s="1"/>
  <c r="G81" i="1" s="1"/>
  <c r="G36" i="1"/>
  <c r="G44" i="1" s="1"/>
  <c r="G80" i="1" s="1"/>
  <c r="G31" i="1"/>
  <c r="G33" i="1" s="1"/>
  <c r="G103" i="3" l="1"/>
  <c r="G79" i="1"/>
  <c r="G304" i="3"/>
  <c r="L301" i="3"/>
  <c r="G71" i="1"/>
  <c r="G83" i="1" s="1"/>
  <c r="G84" i="1" l="1"/>
  <c r="G60" i="1"/>
  <c r="G72" i="1" s="1"/>
  <c r="G73" i="1" s="1"/>
  <c r="G434" i="3" s="1"/>
  <c r="G43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Niutao Ass Secretary</author>
  </authors>
  <commentList>
    <comment ref="D14" authorId="0" shapeId="0" xr:uid="{00000000-0006-0000-0000-000001000000}">
      <text>
        <r>
          <rPr>
            <sz val="9"/>
            <color indexed="81"/>
            <rFont val="Tahoma"/>
            <charset val="1"/>
          </rPr>
          <t xml:space="preserve">savea fakalei a vaega kola o manafa e isi ne mea e taetae ne latou ke mafai o isi se tog ki olotou manafa
</t>
        </r>
      </text>
    </comment>
    <comment ref="D18" authorId="0" shapeId="0" xr:uid="{00000000-0006-0000-0000-000002000000}">
      <text>
        <r>
          <rPr>
            <b/>
            <sz val="9"/>
            <color indexed="81"/>
            <rFont val="Tahoma"/>
            <charset val="1"/>
          </rPr>
          <t>Faite se list o tino fai pisinisi</t>
        </r>
      </text>
    </comment>
    <comment ref="D20" authorId="0" shapeId="0" xr:uid="{00000000-0006-0000-0000-000003000000}">
      <text>
        <r>
          <rPr>
            <b/>
            <sz val="9"/>
            <color indexed="81"/>
            <rFont val="Tahoma"/>
            <charset val="1"/>
          </rPr>
          <t xml:space="preserve">Avake te manatu ke fakaseai ne kuli
</t>
        </r>
      </text>
    </comment>
    <comment ref="D48" authorId="0" shapeId="0" xr:uid="{00000000-0006-0000-0000-000004000000}">
      <text>
        <r>
          <rPr>
            <sz val="9"/>
            <color indexed="81"/>
            <rFont val="Tahoma"/>
            <charset val="1"/>
          </rPr>
          <t xml:space="preserve">Vaega nei e tau o toe fakaola ake mese vaega e manakogina ne tino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Niutao Ass Secretary</author>
  </authors>
  <commentList>
    <comment ref="D19" authorId="0" shapeId="0" xr:uid="{00000000-0006-0000-0100-000001000000}">
      <text>
        <r>
          <rPr>
            <sz val="9"/>
            <color indexed="81"/>
            <rFont val="Tahoma"/>
            <charset val="1"/>
          </rPr>
          <t xml:space="preserve">Fakamalosi te komiti tenei I taimi ote asiasiga
</t>
        </r>
      </text>
    </comment>
    <comment ref="G19" authorId="0" shapeId="0" xr:uid="{00000000-0006-0000-0100-000002000000}">
      <text>
        <r>
          <rPr>
            <sz val="9"/>
            <color indexed="81"/>
            <rFont val="Tahoma"/>
            <charset val="1"/>
          </rPr>
          <t xml:space="preserve">Fakamalosi te komiti tenei I taimi ote asiasiga
</t>
        </r>
      </text>
    </comment>
    <comment ref="D76" authorId="0" shapeId="0" xr:uid="{00000000-0006-0000-0100-000003000000}">
      <text>
        <r>
          <rPr>
            <sz val="9"/>
            <color indexed="81"/>
            <rFont val="Tahoma"/>
            <charset val="1"/>
          </rPr>
          <t xml:space="preserve">Kafai koa final te grant koa taumata ake kite vaega o toilet I Kaugutu malae
</t>
        </r>
      </text>
    </comment>
    <comment ref="G76" authorId="0" shapeId="0" xr:uid="{00000000-0006-0000-0100-000004000000}">
      <text>
        <r>
          <rPr>
            <sz val="9"/>
            <color indexed="81"/>
            <rFont val="Tahoma"/>
            <charset val="1"/>
          </rPr>
          <t xml:space="preserve">Kafai koa final te grant koa taumata ake kite vaega o toilet I Kaugutu malae
</t>
        </r>
      </text>
    </comment>
  </commentList>
</comments>
</file>

<file path=xl/sharedStrings.xml><?xml version="1.0" encoding="utf-8"?>
<sst xmlns="http://schemas.openxmlformats.org/spreadsheetml/2006/main" count="1486" uniqueCount="746">
  <si>
    <t>Heads</t>
  </si>
  <si>
    <t>Sub</t>
  </si>
  <si>
    <t>REVENUE (TUPE MAUA)</t>
  </si>
  <si>
    <t>2025 Budget Jan-Jun</t>
  </si>
  <si>
    <t>ADMINISTRATION</t>
  </si>
  <si>
    <t>A</t>
  </si>
  <si>
    <t>PF Contribution (13%)</t>
  </si>
  <si>
    <t>IDRF Repayment</t>
  </si>
  <si>
    <t>Student Loan Repayment</t>
  </si>
  <si>
    <t>Interest Revenue</t>
  </si>
  <si>
    <t>Admin. Service Fee</t>
  </si>
  <si>
    <t>Transit Revenue</t>
  </si>
  <si>
    <t>Miscellaneous</t>
  </si>
  <si>
    <t>Food security</t>
  </si>
  <si>
    <t>Internet Service Fee</t>
  </si>
  <si>
    <t>TOTAL</t>
  </si>
  <si>
    <t>LAFOGA</t>
  </si>
  <si>
    <t>B</t>
  </si>
  <si>
    <t>Lafoga Manafa</t>
  </si>
  <si>
    <t>Lafoga Foitino</t>
  </si>
  <si>
    <t>LAISENE</t>
  </si>
  <si>
    <t>C</t>
  </si>
  <si>
    <t>Pisinisi</t>
  </si>
  <si>
    <t>Traffic License</t>
  </si>
  <si>
    <t>Kuli/Puaka</t>
  </si>
  <si>
    <t>Faika</t>
  </si>
  <si>
    <t>RENT</t>
  </si>
  <si>
    <t>D</t>
  </si>
  <si>
    <t>Rent o Fale Nofo</t>
  </si>
  <si>
    <t>Rent o Ofisa</t>
  </si>
  <si>
    <t>Guesthouse &amp; Meal Charges</t>
  </si>
  <si>
    <t>Falekaupule</t>
  </si>
  <si>
    <t>Entertainment fee</t>
  </si>
  <si>
    <t>FEES &amp; FINES</t>
  </si>
  <si>
    <t>E</t>
  </si>
  <si>
    <t>Lands Court</t>
  </si>
  <si>
    <t>Island Court Fine</t>
  </si>
  <si>
    <t>WORKSHOP</t>
  </si>
  <si>
    <t>F</t>
  </si>
  <si>
    <t>Hire - Tractor</t>
  </si>
  <si>
    <t>Hire - Loader</t>
  </si>
  <si>
    <t>Hire - Excavator</t>
  </si>
  <si>
    <t>Hire - Electrical Equipment</t>
  </si>
  <si>
    <t>Hire - Kope Palu Sameni</t>
  </si>
  <si>
    <t>Service Charges</t>
  </si>
  <si>
    <t>Inventory &amp; Furniture</t>
  </si>
  <si>
    <t>Togi o Kilikili</t>
  </si>
  <si>
    <t>Inward &amp; Outward Cargo</t>
  </si>
  <si>
    <t>FALE IKA</t>
  </si>
  <si>
    <t>G</t>
  </si>
  <si>
    <t>Ika Mata</t>
  </si>
  <si>
    <t>Ika Masima</t>
  </si>
  <si>
    <t>Smoke fish</t>
  </si>
  <si>
    <t>Poloka</t>
  </si>
  <si>
    <t>Hire - Equipment (Aisa)</t>
  </si>
  <si>
    <t>Market Products</t>
  </si>
  <si>
    <t>Kope faika</t>
  </si>
  <si>
    <t>Oela palu mesini/Fuel</t>
  </si>
  <si>
    <t>FATOAGA</t>
  </si>
  <si>
    <t>H</t>
  </si>
  <si>
    <t>Fuataga Kaina</t>
  </si>
  <si>
    <t>Kaiao</t>
  </si>
  <si>
    <t>TOTAL LOCAL REVENUE</t>
  </si>
  <si>
    <t>GRANT</t>
  </si>
  <si>
    <t>I</t>
  </si>
  <si>
    <t>Block Grant</t>
  </si>
  <si>
    <t>CVDS</t>
  </si>
  <si>
    <t>Kaupule Salary Grant</t>
  </si>
  <si>
    <t>Senior Support Scheme</t>
  </si>
  <si>
    <t>Disability Support Scheme</t>
  </si>
  <si>
    <t>Sixty's year benefits</t>
  </si>
  <si>
    <t>FTF</t>
  </si>
  <si>
    <t>Independence Day</t>
  </si>
  <si>
    <t>Falekaupule Act Grant</t>
  </si>
  <si>
    <t>TOTAL GRANTS</t>
  </si>
  <si>
    <t>SUB TOTAL REVENUES</t>
  </si>
  <si>
    <t xml:space="preserve">SUMMARY </t>
  </si>
  <si>
    <t>Administration</t>
  </si>
  <si>
    <t>Lafoga</t>
  </si>
  <si>
    <t>Laisene</t>
  </si>
  <si>
    <t>Rent</t>
  </si>
  <si>
    <t>Fees &amp; Fines</t>
  </si>
  <si>
    <t>Workshop</t>
  </si>
  <si>
    <t>Fale Ika</t>
  </si>
  <si>
    <t>Fatoaga</t>
  </si>
  <si>
    <t>Grants</t>
  </si>
  <si>
    <t>SUB TOTAL</t>
  </si>
  <si>
    <t>HEADS</t>
  </si>
  <si>
    <t>SUB</t>
  </si>
  <si>
    <t>EXPENDITURE (TUPE FAKAMAUMAU)</t>
  </si>
  <si>
    <t>SALARIES</t>
  </si>
  <si>
    <t>J</t>
  </si>
  <si>
    <t>Kaupule Established Staff</t>
  </si>
  <si>
    <t xml:space="preserve">Reliving classroom teacher </t>
  </si>
  <si>
    <t>Casual Workers</t>
  </si>
  <si>
    <t>PF Contributions (23%)</t>
  </si>
  <si>
    <t>Income Tax</t>
  </si>
  <si>
    <t>Loan Deductions</t>
  </si>
  <si>
    <t>Overtime</t>
  </si>
  <si>
    <t>10% Monthly/Transfer to Reserve Account</t>
  </si>
  <si>
    <t>ALLOWANCES</t>
  </si>
  <si>
    <t>K</t>
  </si>
  <si>
    <t>Acting, Responsibility &amp; other employee allowances</t>
  </si>
  <si>
    <t>Kaiga Aliki</t>
  </si>
  <si>
    <t>Aofaga mea fai Falekaupule</t>
  </si>
  <si>
    <t>Nifo</t>
  </si>
  <si>
    <t>Komiti Fafine</t>
  </si>
  <si>
    <t>Komiti Akoga</t>
  </si>
  <si>
    <t>Komiti Tuu maa</t>
  </si>
  <si>
    <t>Komiti Fakatauga Tupe</t>
  </si>
  <si>
    <t>Komiti ote Talavou ate Fenua</t>
  </si>
  <si>
    <t>Komiti Fale Ika</t>
  </si>
  <si>
    <t>Komiti Tokilakau mote fagai manu</t>
  </si>
  <si>
    <t>Komiti Fakalavelave Tupu</t>
  </si>
  <si>
    <t>Travel &amp; DSA</t>
  </si>
  <si>
    <t>OFFICE EXPENSES</t>
  </si>
  <si>
    <t>L</t>
  </si>
  <si>
    <t>Office stationeries</t>
  </si>
  <si>
    <t>Office Equipments</t>
  </si>
  <si>
    <t>Office Expeneses</t>
  </si>
  <si>
    <t>Telecom fees ( Kasific)</t>
  </si>
  <si>
    <t>Audit Fee</t>
  </si>
  <si>
    <t>Tutokotasi Expenses</t>
  </si>
  <si>
    <t>Office maintenance</t>
  </si>
  <si>
    <t>Transit Payment</t>
  </si>
  <si>
    <t>FALEKAUPULE</t>
  </si>
  <si>
    <t>M</t>
  </si>
  <si>
    <t>Maintenance and Repairs</t>
  </si>
  <si>
    <t>Supplies</t>
  </si>
  <si>
    <t xml:space="preserve">Entertainment </t>
  </si>
  <si>
    <t>Development</t>
  </si>
  <si>
    <t>FAKAIMASAKI</t>
  </si>
  <si>
    <t>N</t>
  </si>
  <si>
    <t xml:space="preserve">Dispensary </t>
  </si>
  <si>
    <t>Clinic Maintenance and Repair</t>
  </si>
  <si>
    <t>Clinic Fuel and Lubricants</t>
  </si>
  <si>
    <t>AKOGA</t>
  </si>
  <si>
    <t>O</t>
  </si>
  <si>
    <t>School Maintenance and Repair</t>
  </si>
  <si>
    <t>School Fuel and Lubricants</t>
  </si>
  <si>
    <t>school supplies</t>
  </si>
  <si>
    <t>Form 2 Camp</t>
  </si>
  <si>
    <t>End Year Price Giving</t>
  </si>
  <si>
    <t>P</t>
  </si>
  <si>
    <t>Workshop Maintenance and Repair</t>
  </si>
  <si>
    <t>Workshop spair parts</t>
  </si>
  <si>
    <t>Workshop Fuel and Lubricants</t>
  </si>
  <si>
    <t>p</t>
  </si>
  <si>
    <t>FALEIKA</t>
  </si>
  <si>
    <t>Q</t>
  </si>
  <si>
    <t>Ika Togi mai Tautai</t>
  </si>
  <si>
    <t>Fale Ika Fuel and Lubricants</t>
  </si>
  <si>
    <t>Fale Ika Maintenance and Repair</t>
  </si>
  <si>
    <t>R</t>
  </si>
  <si>
    <t>Garden Maintenance and Repair</t>
  </si>
  <si>
    <t>Garden Fuel and Lubricants</t>
  </si>
  <si>
    <t>SUB TOTAL LOCAL EXPENDITURE</t>
  </si>
  <si>
    <t>GRANT FTF</t>
  </si>
  <si>
    <t>S</t>
  </si>
  <si>
    <t>Kaupule Office</t>
  </si>
  <si>
    <t>GRANT VDS</t>
  </si>
  <si>
    <t>T</t>
  </si>
  <si>
    <t>Food Security</t>
  </si>
  <si>
    <t>Fesoasoani FakatupeKaupule Est staffs</t>
  </si>
  <si>
    <t>Akoga</t>
  </si>
  <si>
    <t>Niulakita Budget</t>
  </si>
  <si>
    <t>Niutao Fisheries</t>
  </si>
  <si>
    <t>Fesoasoani Fakatupe te Ulu Aliki</t>
  </si>
  <si>
    <t>BLOCK GRANT</t>
  </si>
  <si>
    <t>U</t>
  </si>
  <si>
    <t>Electricity</t>
  </si>
  <si>
    <t xml:space="preserve">Department </t>
  </si>
  <si>
    <t>BENEFITS AND KAUPULE MEMBERS SALARY GRANT</t>
  </si>
  <si>
    <t>V</t>
  </si>
  <si>
    <t>Kaupule Members Salary</t>
  </si>
  <si>
    <t>Benefit - Senior Support Scheme</t>
  </si>
  <si>
    <t>Benefit - Disability Support Scheme</t>
  </si>
  <si>
    <t>INDEPENDENCE GRANT</t>
  </si>
  <si>
    <t>W</t>
  </si>
  <si>
    <t>Independence day</t>
  </si>
  <si>
    <t>TOTAL GRANT</t>
  </si>
  <si>
    <t>SUB TOTAL EXPENDITURE</t>
  </si>
  <si>
    <t>SUMMARY</t>
  </si>
  <si>
    <t>FTF GRANT</t>
  </si>
  <si>
    <t>CVDS GRANT</t>
  </si>
  <si>
    <t>Benefits &amp; KPL Members Salaries</t>
  </si>
  <si>
    <t>Independence</t>
  </si>
  <si>
    <t>OVERALL TOTAL</t>
  </si>
  <si>
    <t xml:space="preserve">  </t>
  </si>
  <si>
    <t>Sub-Heads</t>
  </si>
  <si>
    <t>Explanatory Notes</t>
  </si>
  <si>
    <t>Aofaki o mea i Tausaga</t>
  </si>
  <si>
    <t>Togi ote Unit ite Tausaga</t>
  </si>
  <si>
    <t>Aofaki</t>
  </si>
  <si>
    <t>Notes</t>
  </si>
  <si>
    <t>A. Administration</t>
  </si>
  <si>
    <t>Island Development Reserve Fund</t>
  </si>
  <si>
    <t>Student Loan Scheme</t>
  </si>
  <si>
    <t>Interest revenue</t>
  </si>
  <si>
    <t>B. Lafoga Foitino</t>
  </si>
  <si>
    <t>Lofoga manafa</t>
  </si>
  <si>
    <t>C. Laisene</t>
  </si>
  <si>
    <t xml:space="preserve"> </t>
  </si>
  <si>
    <t>Whole Saler (Sitoa lasi)</t>
  </si>
  <si>
    <t>Refer to Rates Worksheet</t>
  </si>
  <si>
    <t>Canteen(sitoa foliki)</t>
  </si>
  <si>
    <t>Grog</t>
  </si>
  <si>
    <t>Liquor</t>
  </si>
  <si>
    <t>poloka</t>
  </si>
  <si>
    <t>Ice cream</t>
  </si>
  <si>
    <t>Sului</t>
  </si>
  <si>
    <t>Grass cutter</t>
  </si>
  <si>
    <t>Lole</t>
  </si>
  <si>
    <t>Snacks- samosa/Roti/</t>
  </si>
  <si>
    <t>Bakery - Buns/Bread/cakes</t>
  </si>
  <si>
    <t>Gas station</t>
  </si>
  <si>
    <t>Petro station</t>
  </si>
  <si>
    <t>coconut oil/virgin oil</t>
  </si>
  <si>
    <t>Building constructon work</t>
  </si>
  <si>
    <t>Motor bike/three wheel motor bike rental</t>
  </si>
  <si>
    <t>Hawker license</t>
  </si>
  <si>
    <t xml:space="preserve">Commercial Bingo ( </t>
  </si>
  <si>
    <t>Online ingo</t>
  </si>
  <si>
    <t>Bingo Lami( Bingo foliki)</t>
  </si>
  <si>
    <t>Internet café</t>
  </si>
  <si>
    <t>For music band that use electrical musical instrument.</t>
  </si>
  <si>
    <t>For DJ and sound music hire</t>
  </si>
  <si>
    <t>Pasika Iti fou</t>
  </si>
  <si>
    <t>Pasika  iti ( Renew licence)</t>
  </si>
  <si>
    <t>Vae Tolu fou</t>
  </si>
  <si>
    <t>Vae Tolu (Renew Licence</t>
  </si>
  <si>
    <t>Pushbike</t>
  </si>
  <si>
    <t>Pepa Akoako</t>
  </si>
  <si>
    <t>Pepa Fakateletele</t>
  </si>
  <si>
    <t>Pepa Fakamaua/Galo</t>
  </si>
  <si>
    <t>Pepa Fakafou (Renew driving licence)</t>
  </si>
  <si>
    <t>Handcart</t>
  </si>
  <si>
    <t>Truck</t>
  </si>
  <si>
    <t>Kuli</t>
  </si>
  <si>
    <t>Pooti/Mesini</t>
  </si>
  <si>
    <t>Paopao/Mesini</t>
  </si>
  <si>
    <t>Paopao Aalo</t>
  </si>
  <si>
    <t>SUB TOTAL LAISENE REV</t>
  </si>
  <si>
    <t>D. Rent</t>
  </si>
  <si>
    <t>1. Fale Nofo (1)</t>
  </si>
  <si>
    <t>2. Fale Nofo (5)</t>
  </si>
  <si>
    <t>3. Fale Nofo (2)</t>
  </si>
  <si>
    <t>National Bank of Tuvalu (NBT)</t>
  </si>
  <si>
    <t>TEC</t>
  </si>
  <si>
    <t>DBT</t>
  </si>
  <si>
    <t>Fale Tali Malo (head per night)</t>
  </si>
  <si>
    <t>Bedding (per night)</t>
  </si>
  <si>
    <t>Breakfast/Morning &amp; Afternoon Tea</t>
  </si>
  <si>
    <t>Lunch with Drinks</t>
  </si>
  <si>
    <t>Dinner with Drinks</t>
  </si>
  <si>
    <t>Plate+Drink+Utensils (serve per meal)</t>
  </si>
  <si>
    <t>Tino Mai Tua( minisituli ate malo)</t>
  </si>
  <si>
    <t>Kaiga &amp; Fakapotopotoga</t>
  </si>
  <si>
    <t>Aso faopoopo  tino mai tua(per additional day)</t>
  </si>
  <si>
    <t>Aso faoopoopo mo kaiga/fakapotopotoga</t>
  </si>
  <si>
    <t>Taipola</t>
  </si>
  <si>
    <t>Aso faopoopo Taipola ( kaiga/fapotopotoga)</t>
  </si>
  <si>
    <t>Entertainment Fee</t>
  </si>
  <si>
    <t>SUB TOTAL RENT REV</t>
  </si>
  <si>
    <t>E. Fees &amp; Fines</t>
  </si>
  <si>
    <t>Island Court</t>
  </si>
  <si>
    <t>SUB TOTAL FEES AND FINE REV</t>
  </si>
  <si>
    <t>F. Workshop</t>
  </si>
  <si>
    <t>Fakakai (Village Area)</t>
  </si>
  <si>
    <t>Mai tua ote Fakakai (Outside Village Area)</t>
  </si>
  <si>
    <t>Galuega Mama (Light Work)</t>
  </si>
  <si>
    <t>Galuega Mamafa (Heavy Duty Work)</t>
  </si>
  <si>
    <t>Hire - Digger</t>
  </si>
  <si>
    <t>Kaiga (per hour)</t>
  </si>
  <si>
    <t>Fakapotopotoga/Pisinisi (per hour)</t>
  </si>
  <si>
    <t>Maloo/Polotieki (per hour)</t>
  </si>
  <si>
    <t>Discharge/Load Cargo i taimi o Vaka:</t>
  </si>
  <si>
    <t>Kaiga (per load)</t>
  </si>
  <si>
    <t>Fakapotopotoga/Pisinisi (per load)</t>
  </si>
  <si>
    <t>Paamu Vai</t>
  </si>
  <si>
    <t>Aso faopoopo</t>
  </si>
  <si>
    <t>Soaiti</t>
  </si>
  <si>
    <t>Mesini Kati Mouku</t>
  </si>
  <si>
    <t>Niisi Mesini Foliki</t>
  </si>
  <si>
    <t>Compressor</t>
  </si>
  <si>
    <t>Generator (foliki):</t>
  </si>
  <si>
    <t>Kaiga</t>
  </si>
  <si>
    <t>Fakapotopotoga/Pisinisi</t>
  </si>
  <si>
    <t>Aso faopoopo (per additional day)</t>
  </si>
  <si>
    <t>Generator (lasi):</t>
  </si>
  <si>
    <t>Water Blast:</t>
  </si>
  <si>
    <t>Pasika taa ki vae</t>
  </si>
  <si>
    <t>Pasika Iti</t>
  </si>
  <si>
    <t>Vaetolu</t>
  </si>
  <si>
    <t>Motoka</t>
  </si>
  <si>
    <t>Oil Blast:</t>
  </si>
  <si>
    <t>Outboard Motor x 2:</t>
  </si>
  <si>
    <t>Tapalega</t>
  </si>
  <si>
    <t>Tulakita Palu Sameni:</t>
  </si>
  <si>
    <t>Polotieki</t>
  </si>
  <si>
    <t>Mesini Palu Sameni Fou:</t>
  </si>
  <si>
    <t>Mouta:</t>
  </si>
  <si>
    <t>Faite Mea tau Iti</t>
  </si>
  <si>
    <t>Pasika Iti (partly service)</t>
  </si>
  <si>
    <t>Pasika iti (full service)</t>
  </si>
  <si>
    <t>Pasikaiti pono</t>
  </si>
  <si>
    <t>Vaetolu (partly service)</t>
  </si>
  <si>
    <t>Enikaa lasi</t>
  </si>
  <si>
    <t>Enikaa foliki</t>
  </si>
  <si>
    <t>Vaetolu (full service)</t>
  </si>
  <si>
    <t>Stores &amp; Spare parts</t>
  </si>
  <si>
    <t>Taipola / Sefe (Lasi)</t>
  </si>
  <si>
    <t>2</t>
  </si>
  <si>
    <t>Taipola / Sefe (Medium)</t>
  </si>
  <si>
    <t>Taipola / Sefe (Foliki)</t>
  </si>
  <si>
    <t>4</t>
  </si>
  <si>
    <t>Nofoaga/stool</t>
  </si>
  <si>
    <t>Bench</t>
  </si>
  <si>
    <t>Moega (single)</t>
  </si>
  <si>
    <t>Moega (double)</t>
  </si>
  <si>
    <t>Pusa Gatu (Lasi)</t>
  </si>
  <si>
    <t>Pusa Gatu (Medium)</t>
  </si>
  <si>
    <t>Pusa Gatu (Small)</t>
  </si>
  <si>
    <t>Mataloa</t>
  </si>
  <si>
    <t>Pusa Mate (adult)</t>
  </si>
  <si>
    <t>Pusa Mate (child)</t>
  </si>
  <si>
    <t>Tent (Pola)</t>
  </si>
  <si>
    <t xml:space="preserve">Aso faopoopo (kaiga) </t>
  </si>
  <si>
    <t>Aso faopoopo (Fapotopotoga)</t>
  </si>
  <si>
    <t>Uta Kilikili</t>
  </si>
  <si>
    <t>Taga Kilikili (25kg) - per bag</t>
  </si>
  <si>
    <t>Stevedoring (Inward and Outward Cargo).</t>
  </si>
  <si>
    <t>togi o paketi (sose paketi)</t>
  </si>
  <si>
    <t>togi o taga (sose taga)</t>
  </si>
  <si>
    <t>togi o taga niu</t>
  </si>
  <si>
    <t>togi o tulamu masa</t>
  </si>
  <si>
    <t>kope foliki (aisa, cooler, pokisi,pa puaka, etc)</t>
  </si>
  <si>
    <t>kope lasi (pooti, vaka, laupapa, etc)</t>
  </si>
  <si>
    <t xml:space="preserve">kaako avaka boat to shore (private) </t>
  </si>
  <si>
    <t xml:space="preserve">kaako avaka boat to shore (bussiness) </t>
  </si>
  <si>
    <t>kaako avaka boat to shore (per drum)using the digger.</t>
  </si>
  <si>
    <t>SUB TOTAL WORKSHOP REV</t>
  </si>
  <si>
    <t>G. Fale Ika</t>
  </si>
  <si>
    <t>Fakatau mai te Fale Ika (per kg)</t>
  </si>
  <si>
    <t>Fakatau ki tua atu o Niutao (per kg)</t>
  </si>
  <si>
    <t>Ivi o Ika</t>
  </si>
  <si>
    <t>Togi ki tua atu(per kg)</t>
  </si>
  <si>
    <t>Fakatu iluga ite Fenua / per 200 grams</t>
  </si>
  <si>
    <t>10</t>
  </si>
  <si>
    <t>Togi ote paketi masi poloka</t>
  </si>
  <si>
    <t>20</t>
  </si>
  <si>
    <t>Togi ote paketi solopiifii lasi</t>
  </si>
  <si>
    <t>Hire - Equipment</t>
  </si>
  <si>
    <t>Aisa</t>
  </si>
  <si>
    <t>Moa (kg)</t>
  </si>
  <si>
    <t>Take (kg)</t>
  </si>
  <si>
    <t>Puaka (kg)</t>
  </si>
  <si>
    <t>Gogo (pc)</t>
  </si>
  <si>
    <t>Lakia (pc)</t>
  </si>
  <si>
    <t>Ula(kg) iluga I tino Niutao</t>
  </si>
  <si>
    <t>Togi ki tua atu o Niutao</t>
  </si>
  <si>
    <t>Uu iluga I Niutao</t>
  </si>
  <si>
    <t>Kafilo</t>
  </si>
  <si>
    <t>Oela palu</t>
  </si>
  <si>
    <t>SUB TOTAL FALEIKA REV</t>
  </si>
  <si>
    <t>H. Fatoaga</t>
  </si>
  <si>
    <t>Kapisi (kg)</t>
  </si>
  <si>
    <t>Olesi (kg)</t>
  </si>
  <si>
    <t>Cucumber (kg)</t>
  </si>
  <si>
    <t>tomato (kg)</t>
  </si>
  <si>
    <t>Panikeni (kg)</t>
  </si>
  <si>
    <t>Lautaga</t>
  </si>
  <si>
    <t>Mesini Vili Kaiao - Foliki (per day)</t>
  </si>
  <si>
    <t>Aso faopoopo Mesini Foliki</t>
  </si>
  <si>
    <t>Mesini Vili Kaiao - Lasi (per day)</t>
  </si>
  <si>
    <t>SUB TOTAL FATOAGA REV</t>
  </si>
  <si>
    <t>SUB TOTAL LOCAL REVENUE</t>
  </si>
  <si>
    <t>I. Grants</t>
  </si>
  <si>
    <t>FTF Distribution</t>
  </si>
  <si>
    <t>TOTAL REVENUE</t>
  </si>
  <si>
    <t>J - SALARIES</t>
  </si>
  <si>
    <t>Salaries</t>
  </si>
  <si>
    <t>Reliving classroom teacher (2)</t>
  </si>
  <si>
    <t>K Allowances</t>
  </si>
  <si>
    <t>Allowance</t>
  </si>
  <si>
    <t>Actting and Responsibility and other employ allowances</t>
  </si>
  <si>
    <t xml:space="preserve"> Tukumuna 150, members 120 x 4, special meetings (30 x 6members x 4months)</t>
  </si>
  <si>
    <t>$50x6x1(one pay time payment (Xmas and New year</t>
  </si>
  <si>
    <t>6 sui x $50 x 3 aso</t>
  </si>
  <si>
    <t>Komiti ote Talavou ote Fenua</t>
  </si>
  <si>
    <t xml:space="preserve">Komiti Fale Ika </t>
  </si>
  <si>
    <t>Komiti Fale Tokilakau mote fagai manu</t>
  </si>
  <si>
    <t>DSA = $40/day</t>
  </si>
  <si>
    <t>L Office Expenses</t>
  </si>
  <si>
    <t>Ofice Stationeries</t>
  </si>
  <si>
    <t>Office Equipment</t>
  </si>
  <si>
    <t>Communications</t>
  </si>
  <si>
    <t>Offce maintenance</t>
  </si>
  <si>
    <t>M Falekaupule</t>
  </si>
  <si>
    <t>Maintenance and repairs</t>
  </si>
  <si>
    <t xml:space="preserve">entertainment </t>
  </si>
  <si>
    <t>N - Fakaimasaki</t>
  </si>
  <si>
    <t>Fakaimasaki</t>
  </si>
  <si>
    <t>Dispensary Expenses</t>
  </si>
  <si>
    <t>maintenance and repairs</t>
  </si>
  <si>
    <t>Feul and Lubbricants</t>
  </si>
  <si>
    <t>O - Akoga</t>
  </si>
  <si>
    <t>School maintenance and repairs</t>
  </si>
  <si>
    <t>Feul and lubbricants</t>
  </si>
  <si>
    <t>Schoo Supplies</t>
  </si>
  <si>
    <t>Year end Price Giving</t>
  </si>
  <si>
    <t>P - Workshop</t>
  </si>
  <si>
    <t>Maintenance &amp; Repair</t>
  </si>
  <si>
    <t>Fuel &amp; Lubricants</t>
  </si>
  <si>
    <t>Q Fale Ika</t>
  </si>
  <si>
    <t>Ika togi mai tautai</t>
  </si>
  <si>
    <t>Market product (ika masima)</t>
  </si>
  <si>
    <t>Fale ika fuel and lubricants</t>
  </si>
  <si>
    <t>Maintenance and Repair</t>
  </si>
  <si>
    <t>supplies</t>
  </si>
  <si>
    <t>R- Garden</t>
  </si>
  <si>
    <t>Repair and maintenance</t>
  </si>
  <si>
    <t>fuel and lubricants</t>
  </si>
  <si>
    <t xml:space="preserve"> TOTAL LOCAL EXPENDITURE</t>
  </si>
  <si>
    <t>S Falekaupule Trust Fund Grant(Government grant $500,000.00</t>
  </si>
  <si>
    <t>Inventry &amp; Funitures</t>
  </si>
  <si>
    <t>T VDS RANT</t>
  </si>
  <si>
    <t>VDS</t>
  </si>
  <si>
    <t>U Block Grant</t>
  </si>
  <si>
    <t>V BENEFITS AND KAUPULE MEMBERS SALARY GRANT</t>
  </si>
  <si>
    <t>Benefits &amp; Kaupule Member Salary Grant</t>
  </si>
  <si>
    <t>Pule Kaupule</t>
  </si>
  <si>
    <t>Sui Kaupule</t>
  </si>
  <si>
    <t>Independence Grant</t>
  </si>
  <si>
    <t xml:space="preserve">TOTAL GRANT </t>
  </si>
  <si>
    <t>TOTAL REVENEUE</t>
  </si>
  <si>
    <t>TOTAL EXPENDITURE</t>
  </si>
  <si>
    <t>2025 July-june 2026</t>
  </si>
  <si>
    <t>Budget 2025 july-2026 june</t>
  </si>
  <si>
    <t>2025 jan-june Revice</t>
  </si>
  <si>
    <t>2025-Jan-JunVariance</t>
  </si>
  <si>
    <t>2025-Jan-JunBudget</t>
  </si>
  <si>
    <t>2025-Jan-Jun Variances</t>
  </si>
  <si>
    <t xml:space="preserve">2025 July-June 2026 Budget </t>
  </si>
  <si>
    <t>-</t>
  </si>
  <si>
    <t>CW</t>
  </si>
  <si>
    <t>DWM</t>
  </si>
  <si>
    <t>Energy</t>
  </si>
  <si>
    <t>Agriculture</t>
  </si>
  <si>
    <t>2025 jan-jun Revise</t>
  </si>
  <si>
    <t>Head</t>
  </si>
  <si>
    <t>Explanatory Notes Tupe maua</t>
  </si>
  <si>
    <t>Togi ote Unit ite Tausaga(Masina)</t>
  </si>
  <si>
    <t>A - ADMINISTRATION</t>
  </si>
  <si>
    <t>B- LAFOGA</t>
  </si>
  <si>
    <t xml:space="preserve">B </t>
  </si>
  <si>
    <t>C-LAISENE</t>
  </si>
  <si>
    <t xml:space="preserve">C </t>
  </si>
  <si>
    <t>Pepa galo</t>
  </si>
  <si>
    <t>vaetolu</t>
  </si>
  <si>
    <t>D-RENT</t>
  </si>
  <si>
    <t xml:space="preserve">D </t>
  </si>
  <si>
    <t>Togi o Fale moe/Nofo</t>
  </si>
  <si>
    <t>Fale moe (tinogalue Malo)</t>
  </si>
  <si>
    <t>Falemoe Tinogalue Kaupule)</t>
  </si>
  <si>
    <t>E-FEES</t>
  </si>
  <si>
    <t>G-GRANT</t>
  </si>
  <si>
    <t>TOTAL GRANT REVENUE</t>
  </si>
  <si>
    <t>(K) ALLOWANCES</t>
  </si>
  <si>
    <t>Alauenisi o te Pule o Niulakita</t>
  </si>
  <si>
    <t>Alauenisi o Komiti Tumaa</t>
  </si>
  <si>
    <t>Alauenisi o Komiti Akoga</t>
  </si>
  <si>
    <t>Alauenisi o komiti fakalavekave tupu</t>
  </si>
  <si>
    <t>(L) OFFICE EXPENSES</t>
  </si>
  <si>
    <t>Communication</t>
  </si>
  <si>
    <t>Tutokotasi</t>
  </si>
  <si>
    <t>(M )FALEKAUPULE</t>
  </si>
  <si>
    <t>(N) FAKAIMASAKI</t>
  </si>
  <si>
    <t>clinic supplies</t>
  </si>
  <si>
    <t>(O) AKOGA</t>
  </si>
  <si>
    <t>End year prize giving</t>
  </si>
  <si>
    <t>TOTAL LOCAL EXPENITURE</t>
  </si>
  <si>
    <t>(T) CVDS GRANT</t>
  </si>
  <si>
    <t>Fesoasoani ki manakoga o Niulakita</t>
  </si>
  <si>
    <t>Total Revenue</t>
  </si>
  <si>
    <t>Total Expeniture</t>
  </si>
  <si>
    <t>SUMMARY OF REVENUES</t>
  </si>
  <si>
    <t>Eternet</t>
  </si>
  <si>
    <t>LOCAL REVENUE</t>
  </si>
  <si>
    <t>SUMMARY OF EXPENDITURES</t>
  </si>
  <si>
    <t>CVDS GRAN</t>
  </si>
  <si>
    <t>2025 jan-JunBudget</t>
  </si>
  <si>
    <t>1</t>
  </si>
  <si>
    <t>12</t>
  </si>
  <si>
    <t>Uka faika</t>
  </si>
  <si>
    <t>Gufeke</t>
  </si>
  <si>
    <t>Fafine</t>
  </si>
  <si>
    <t>Chief/k $100 + $50. x8 sui x 12 masina</t>
  </si>
  <si>
    <t>$50x6x12</t>
  </si>
  <si>
    <t>$70x8x12</t>
  </si>
  <si>
    <t>4 sui x $70 x 12 masina</t>
  </si>
  <si>
    <t>4sui x $50 x 12 masin</t>
  </si>
  <si>
    <t>4 sui x $50. x 12 masina</t>
  </si>
  <si>
    <t>4 sui x $50 x 12 masina</t>
  </si>
  <si>
    <t>Nofoga</t>
  </si>
  <si>
    <t>KAUPULE NIUTAO ESTABLISHMENT POST REGISTER 2025</t>
  </si>
  <si>
    <t>Names</t>
  </si>
  <si>
    <t>IncrementDate</t>
  </si>
  <si>
    <t>Date of Birth</t>
  </si>
  <si>
    <t>App. Date</t>
  </si>
  <si>
    <t>2025-2026</t>
  </si>
  <si>
    <t>Rate</t>
  </si>
  <si>
    <t>Caylinn Pakaina</t>
  </si>
  <si>
    <t>Kilaaki (Fono Tulafono)</t>
  </si>
  <si>
    <t>April</t>
  </si>
  <si>
    <t>Sele Maake</t>
  </si>
  <si>
    <t>Kilaaki (Niulakita)</t>
  </si>
  <si>
    <t>Otele Fakamatua</t>
  </si>
  <si>
    <t>Telea Talamoni</t>
  </si>
  <si>
    <t>Cleaner (Ofisa)</t>
  </si>
  <si>
    <t>Tautunu Saualofa</t>
  </si>
  <si>
    <t>Faiakoga TVST (Webly)</t>
  </si>
  <si>
    <t>Salai Tepepe</t>
  </si>
  <si>
    <t>Faiakoga Fesoasoani (Lotoalofa)</t>
  </si>
  <si>
    <t>Faiakoga Fesoasoani (Webley)</t>
  </si>
  <si>
    <t>Lotomau</t>
  </si>
  <si>
    <t>Tausi Kope</t>
  </si>
  <si>
    <t>Makeneke Fesoasoani</t>
  </si>
  <si>
    <t>Kamuta Fesoasoani</t>
  </si>
  <si>
    <t>Tulaiva Fesoasoani</t>
  </si>
  <si>
    <t>Mulivaka Kailasi</t>
  </si>
  <si>
    <t>Takitaki ote Fatoaga</t>
  </si>
  <si>
    <t>Fesoasoani ote Fatoaga</t>
  </si>
  <si>
    <t>Kamuta/Makeneke (Fale Ika)</t>
  </si>
  <si>
    <t>Iosefa Teuina</t>
  </si>
  <si>
    <t>Tino Fakatoka Ika (Fale Ika)</t>
  </si>
  <si>
    <t>Elenisi Manunu</t>
  </si>
  <si>
    <t>Tino galue ote Falemeataulima</t>
  </si>
  <si>
    <t>IT Kaupule</t>
  </si>
  <si>
    <t>Cleaner/Otele (Falekaupule)</t>
  </si>
  <si>
    <t>Moone Pakai</t>
  </si>
  <si>
    <t>Tino tausi Fale Tusi (Webley)</t>
  </si>
  <si>
    <t>Manuka.I</t>
  </si>
  <si>
    <t xml:space="preserve">Cashier </t>
  </si>
  <si>
    <t>Manatu Paitela</t>
  </si>
  <si>
    <t>Cleaner (Webley)</t>
  </si>
  <si>
    <t>Soaliki Inaki</t>
  </si>
  <si>
    <t>Kamuta/Makeneke (Webley)</t>
  </si>
  <si>
    <t>Manusina</t>
  </si>
  <si>
    <t>Num</t>
  </si>
  <si>
    <t>Sesilina.Kauvaka</t>
  </si>
  <si>
    <t>Tino galue ite Decell</t>
  </si>
  <si>
    <t>Tino galue ite Fuel</t>
  </si>
  <si>
    <t>Iloto ite fakai</t>
  </si>
  <si>
    <t>Fakai</t>
  </si>
  <si>
    <t>Itua ote Fakai</t>
  </si>
  <si>
    <t>Muli ki Sagasaga</t>
  </si>
  <si>
    <t>Itua atu o Muli mo Sagasaga</t>
  </si>
  <si>
    <t>mai itua atu o Mili mo sagasaga</t>
  </si>
  <si>
    <t>Kaupule ke propse ki Grant</t>
  </si>
  <si>
    <t>Stevedore</t>
  </si>
  <si>
    <t>LICENCES ACT AMENDMENT ORDER (L/N No. 2 of 2010)</t>
  </si>
  <si>
    <t>Made under section 3(3) of the LICENCES ACT.</t>
  </si>
  <si>
    <t>SCHEDULE  1</t>
  </si>
  <si>
    <t>Amendment</t>
  </si>
  <si>
    <t>Section 3(1)</t>
  </si>
  <si>
    <t>Kaupule Rate</t>
  </si>
  <si>
    <t>Kaupule rate</t>
  </si>
  <si>
    <t xml:space="preserve">Non-transferable </t>
  </si>
  <si>
    <t>Auctioner</t>
  </si>
  <si>
    <t>Block brick maker</t>
  </si>
  <si>
    <t>Commercial fisherman</t>
  </si>
  <si>
    <t>Commission agent</t>
  </si>
  <si>
    <t>Entertainment promoter( not required for traditional entertainment)</t>
  </si>
  <si>
    <t>Hairdresser/barber</t>
  </si>
  <si>
    <t>Hawker</t>
  </si>
  <si>
    <t>Insurance agent or company</t>
  </si>
  <si>
    <t>Stalls</t>
  </si>
  <si>
    <t>Supplier of local construction material</t>
  </si>
  <si>
    <t>Thatch supplier</t>
  </si>
  <si>
    <t>Coconut timber supplier</t>
  </si>
  <si>
    <t>Pakau</t>
  </si>
  <si>
    <t>DJ/Sound system /Band hire</t>
  </si>
  <si>
    <t>a. For music band that use electrical musical instrument.</t>
  </si>
  <si>
    <t>b. For music band that use local and acoustic music instrument</t>
  </si>
  <si>
    <t>c. For DJ and sound music hire</t>
  </si>
  <si>
    <t>Fund raising planner and organiser(for planning and organising</t>
  </si>
  <si>
    <t>fund raising events such: walkathon, raffle tickets, balls, bazaars,</t>
  </si>
  <si>
    <t>indoor games and concerts)</t>
  </si>
  <si>
    <t>CAP. 56 SCHEDULE 2</t>
  </si>
  <si>
    <t>Private consultancy</t>
  </si>
  <si>
    <t>Sign writer or graphic designer</t>
  </si>
  <si>
    <t>Lawn mowing</t>
  </si>
  <si>
    <t>Photography</t>
  </si>
  <si>
    <t>Commercial dancing</t>
  </si>
  <si>
    <t>Security service</t>
  </si>
  <si>
    <t>Building construction</t>
  </si>
  <si>
    <t>Architect</t>
  </si>
  <si>
    <t>Baker(for those who sell baked goods from a place other than</t>
  </si>
  <si>
    <t>a place where goods were produced)</t>
  </si>
  <si>
    <t>Schedule 2</t>
  </si>
  <si>
    <t>(section 3 (1) &amp; 3(2)</t>
  </si>
  <si>
    <t>TRANSFERABLE LICENCES</t>
  </si>
  <si>
    <t xml:space="preserve">Bakery (for businesses that produce and sell baked goods from </t>
  </si>
  <si>
    <t>the place where the baked goods are produced)</t>
  </si>
  <si>
    <t>Hotels, boarding houses (including guest houses)</t>
  </si>
  <si>
    <t>a. Hotel</t>
  </si>
  <si>
    <t>b. For boarding houses including guest house</t>
  </si>
  <si>
    <t>Bus operator</t>
  </si>
  <si>
    <t xml:space="preserve">Commercial confectionery and tobacconist </t>
  </si>
  <si>
    <t>Commercial industry</t>
  </si>
  <si>
    <t>Commercial piggery</t>
  </si>
  <si>
    <t>Commercial poultry farm</t>
  </si>
  <si>
    <t>Construction company</t>
  </si>
  <si>
    <t>Keeping entertainment premises (not required for traditional</t>
  </si>
  <si>
    <t>entertainment</t>
  </si>
  <si>
    <t>SCHEDULE 2 CAP. 56</t>
  </si>
  <si>
    <t>LICENSES ACT AMENDMENT ORDER</t>
  </si>
  <si>
    <t>Keeping a shop or store</t>
  </si>
  <si>
    <t>a. For wholesalers, main stores, supermarkets and their branches</t>
  </si>
  <si>
    <t>b. For canteen and other small shops</t>
  </si>
  <si>
    <t>Keeping scale commercially</t>
  </si>
  <si>
    <t>Providing refreshment (including commercial teashops, milkbars, snackbars</t>
  </si>
  <si>
    <t>cafes, selling ice-cream or ice blocks)</t>
  </si>
  <si>
    <t>Restaurant</t>
  </si>
  <si>
    <t>Vehicle hire (including taxis, trailers, motorcycles, trucks and vans)</t>
  </si>
  <si>
    <t>Equipment hire (including generators, washing machine hire, chainsaw hire)</t>
  </si>
  <si>
    <t>Laundry</t>
  </si>
  <si>
    <t>Mechanical workshop</t>
  </si>
  <si>
    <t>Plumber and tinsmith</t>
  </si>
  <si>
    <t>Video set/cassette</t>
  </si>
  <si>
    <t>Heavy equipment hire</t>
  </si>
  <si>
    <t>Coconut oil processing</t>
  </si>
  <si>
    <t>Computing and photocopying</t>
  </si>
  <si>
    <t>Tour operator</t>
  </si>
  <si>
    <t>Kayak/ canoe hire</t>
  </si>
  <si>
    <t>Bookshop and stationery</t>
  </si>
  <si>
    <t>Bars and night clubs</t>
  </si>
  <si>
    <t>Real estates</t>
  </si>
  <si>
    <t>Fish export marketing</t>
  </si>
  <si>
    <t>Repair shop</t>
  </si>
  <si>
    <t>Printery</t>
  </si>
  <si>
    <t>Cinema</t>
  </si>
  <si>
    <t>Commercial bingo</t>
  </si>
  <si>
    <t>Tailors</t>
  </si>
  <si>
    <t>CAP. 56 SCHEDULE  2</t>
  </si>
  <si>
    <t>Money lending</t>
  </si>
  <si>
    <t>Money transfer agency</t>
  </si>
  <si>
    <t>Boat hire</t>
  </si>
  <si>
    <t>Firewood sales</t>
  </si>
  <si>
    <t>Handicrafts</t>
  </si>
  <si>
    <t>Shipping agency</t>
  </si>
  <si>
    <t>Private commercial school</t>
  </si>
  <si>
    <t>Private commercial newspaper</t>
  </si>
  <si>
    <t>Gas cylinder shop</t>
  </si>
  <si>
    <t>Public market</t>
  </si>
  <si>
    <t>1.  The fee for any activity in schedule 1 &amp; 2 is the maximum which may be imposed.</t>
  </si>
  <si>
    <t xml:space="preserve">2. Any such fee may be reduced for the area of a local government council ( section 5 (4 ). </t>
  </si>
  <si>
    <t xml:space="preserve">3. Any persons, persons or class of persons may be exempted from the payment in whole </t>
  </si>
  <si>
    <t>or in part of any such fee (proviso to section 3(1))</t>
  </si>
  <si>
    <t xml:space="preserve">The exemption may be made by the Minister to response to representations from the local  </t>
  </si>
  <si>
    <t>government councils or any other person or persons should be exempted.</t>
  </si>
  <si>
    <t>As examples, payment may be partially exempted or grounds of old age or on the grounds</t>
  </si>
  <si>
    <t>that a business was mainly a family concern.</t>
  </si>
  <si>
    <t>Kaupule Salary Structure</t>
  </si>
  <si>
    <t>Pule o Kaupule</t>
  </si>
  <si>
    <t>Tokolua Pule o Kaupule</t>
  </si>
  <si>
    <t>2019 Salary Scale for Civil Servant</t>
  </si>
  <si>
    <t>2019 Salary Scale for Kaupule Established Staff</t>
  </si>
  <si>
    <t>CIVIL SERVANT SALARY STRUCTURE 2019</t>
  </si>
  <si>
    <t>KAUPULE ESTABLISHED STAFF SALARY STRUCTURE 2019</t>
  </si>
  <si>
    <t>LEVEL</t>
  </si>
  <si>
    <t>2014/5</t>
  </si>
  <si>
    <t>2016/7</t>
  </si>
  <si>
    <t>2018/9</t>
  </si>
  <si>
    <t>level 1</t>
  </si>
  <si>
    <t>level 2</t>
  </si>
  <si>
    <t>level 3</t>
  </si>
  <si>
    <t>Level 4</t>
  </si>
  <si>
    <t>Level 5</t>
  </si>
  <si>
    <t>Level 6.</t>
  </si>
  <si>
    <t>level 7</t>
  </si>
  <si>
    <t>level 8</t>
  </si>
  <si>
    <t>Level  9.</t>
  </si>
  <si>
    <t>Level 10</t>
  </si>
  <si>
    <t>Koa talia ne maua</t>
  </si>
  <si>
    <t>…………………………………………</t>
  </si>
  <si>
    <t>………………………………………………………</t>
  </si>
  <si>
    <t>TUITONGA PELOSA (Mr)</t>
  </si>
  <si>
    <t>( Te Mamalu ote Ulu Aliki)</t>
  </si>
  <si>
    <t>Ne talia ne te Falekaupule o Niutao mo Niulakita ite po ……..............</t>
  </si>
  <si>
    <t>Igoa ote Bye-law</t>
  </si>
  <si>
    <t>Taliaga ke fakaoga a Tupe</t>
  </si>
  <si>
    <t xml:space="preserve">2. Te pule o Kaupule ke mafai ne ia o fakaoga a tupe mai tupe ote Kaupule mo fai Galuega Atiake ate Falekaupule mote Kaupule. I loto </t>
  </si>
  <si>
    <t xml:space="preserve">Kote aofaki mo Niulakita e tusa mote  </t>
  </si>
  <si>
    <t xml:space="preserve">     </t>
  </si>
  <si>
    <t>3. Tela ka fakaoga eiloa mo pogai kola e fakaasi ite pepa fakapiki kite Bye-law:</t>
  </si>
  <si>
    <t>PEPA FAKAPIKI</t>
  </si>
  <si>
    <t>( Sekisini 2 )</t>
  </si>
  <si>
    <t>TUPE KOA OTI NE FAKATALIA KE SALASALA MO TUPE FAKAOGA</t>
  </si>
  <si>
    <t>Tupe maua</t>
  </si>
  <si>
    <t>Tupe Fakamaumau</t>
  </si>
  <si>
    <t>Sainaga ote Ulu Aliki…………………………………………………………………………</t>
  </si>
  <si>
    <t xml:space="preserve">   </t>
  </si>
  <si>
    <t>(Tena Mamalu te Ulu Aliki,)</t>
  </si>
  <si>
    <t>TUITONGA PELOSA(Mr)</t>
  </si>
  <si>
    <t>Sainaga ote Pule o Kaupule……………………………………………………………</t>
  </si>
  <si>
    <t xml:space="preserve">(Tena Mamalu te Pule o Kaupule, (TILAIMA LOGOMALIE (Mr). </t>
  </si>
  <si>
    <t>Molimaugina ite po …...........</t>
  </si>
  <si>
    <t>02/01/2024…</t>
  </si>
  <si>
    <t xml:space="preserve">TOTAL </t>
  </si>
  <si>
    <t>NIUTAO SUMMARY OF REVENUE 2026</t>
  </si>
  <si>
    <t>Tupe fakamaumau Niulakita</t>
  </si>
  <si>
    <t>Tupe maua Niulakita</t>
  </si>
  <si>
    <t>Niutao Ulu Fakatupe</t>
  </si>
  <si>
    <t>Fakataliaga o fakagalue te Fakataugatupe o Niutao mo Niulakita 2025 kite 2026</t>
  </si>
  <si>
    <t xml:space="preserve"> mo Niulakita, fakatasi ei mote sui Pule o Kaupule o Niutao mo Niulakita, koa talia katoatoa ne laua o fakagalue a te Fakatauga Tupe</t>
  </si>
  <si>
    <t xml:space="preserve"> o Niutao mo Niulakita iloto ite tausaga Fakatauga Tupe ote 2025 kite 2026. Te fakagaluegaga e fano tonu ki ulu fakatupe konei e fakatino</t>
  </si>
  <si>
    <t>mai lalo, kamata mai ite po 1 Iulai 2025 ke oko kite 30 o Iuni, 2026.</t>
  </si>
  <si>
    <t>1.Te Bye-law tenei e mafai o fakaigoa kote Bye-law ote Fakatauga Tupe 2025 kite 2026</t>
  </si>
  <si>
    <t xml:space="preserve"> ite tausaga  fakatupe ote 2025 kite 2026. Te tausaga fakatupe ote 2025 kite 2026, e kamata mai ite po 1 Iulai, ke oko kite po 30 o Iuni, 2026.  </t>
  </si>
  <si>
    <t>Te aofaki mo Niutao e tusa mote, $620,720.30</t>
  </si>
  <si>
    <t>Ono selau lua sefule afe fitu selau lua sefulu tala tolu sefulu sene.</t>
  </si>
  <si>
    <t>Tolu valu afe faa selau tolu sefulu tala</t>
  </si>
  <si>
    <t>BYE-LAW MOTE FAKATAUGA TUPE OTE 2025 kite 2026</t>
  </si>
  <si>
    <t>Talofa katoa koutou, kae maise te malu o nofoaga fakamatea o Fetuafiafi III falekaupule. Te Ulu Aliki mo tena kaiga Aliki, Pule kaupule mo tena kaiga kaupule.</t>
  </si>
  <si>
    <t>Te tama fagasele a Pokia mo Fuatia mo tena kaiga, Tiakono matua mo tena kaiga, Te Ulusina o Niutao, toeaina mo lomatua. Talavou, tino se katoatoa, Tagata mo Fafine</t>
  </si>
  <si>
    <t>Ite tausaga nei koa oti ne taumatagina ne te Kaiga Kaupule ke mafai o fakamaua  a mea faigaluega lasi mo mea faigaluega foliki ke mafai nete Kaupule o fakataunu ate Palani lasi ate Fenua tela kote TLFF 3.</t>
  </si>
  <si>
    <t>Mote mafaufauga ke galue fakatasi tatou kae ke alofa foki tatou o tausi, atafai fakalei kope ote fenua.</t>
  </si>
  <si>
    <t>ka maua iei ne tatou te olaga tokagamalie, filemu mote fiafia.</t>
  </si>
  <si>
    <t xml:space="preserve">Ke alofa Te Atua o fakamanuia kae ke fakataunu foki neia tou palani mo atiakega mote ataeao manuia o Niutao ma Niulakita pena foki Fanau Niutao Funafuti(FNF) </t>
  </si>
  <si>
    <t>Te Maopopo kote malosi</t>
  </si>
  <si>
    <t>Fakafetai lasi</t>
  </si>
  <si>
    <t>LAUGA ATE  SUI PULE KAUPULE MOTE FAKATAUGA TUPE 2025 KITE 2026</t>
  </si>
  <si>
    <t>Konei ko kaufakatasi mai kite fakatauga tupe ote 2025 kite 2026. Kae tumau loa ona vikiga mo ana tavaega me tumau te ola mote malosi iluga ia tatou katoa. Tenei ko mafai iei o</t>
  </si>
  <si>
    <t>Kaufatasi mai kite fakatauga tupe mote tausaga 2025 kite 2026.</t>
  </si>
  <si>
    <t xml:space="preserve">Ite taumataga ite fakatauga tupe ote 2025 2026, me ko mafai o isi se lelei, kae amanaia foki loa mai konei ke fakaoga tonu a tupe ki mea kola e tusi iloto ite fakatauga tupe mote 2025 kite 2026 . </t>
  </si>
  <si>
    <t xml:space="preserve">Ite taimi nei ko avatu  te leo mai te feitu tenei ite agaaga ote lotomaulalo mote aava kite malu o tatou katoa konei ko kaufakatasi mai kite fakatauga Tupe mote tausaga 2025 kite 2026, </t>
  </si>
  <si>
    <t>kae amania foki latou kona iluga ite fenua ko Nilakita, Fanau Niutao Funafuti iluga ite Laumua, ke puke lima kae galue tasi tatou ite fakaogaaga ote fakatauga tupe 2025 kite 2026</t>
  </si>
  <si>
    <t>kae maise te fakataunuuga te fakatauga tupe 2025 kite 2026</t>
  </si>
  <si>
    <t>Taue Teaukai</t>
  </si>
  <si>
    <t>Sui Pule Kaupule</t>
  </si>
  <si>
    <t>Mote fakamoemoega maluga ke fakagalue a AWP a HODs e matea ai te gasuega ki mua ote taa Fenua.</t>
  </si>
  <si>
    <t xml:space="preserve">I lalo ote Malosi tela e fakaeke ake ite Tulafono Lasi o Malo o Fenua(Falekaupule Act), sekisini 53 , te Ulu Aliki o Niutao </t>
  </si>
  <si>
    <t>Tilaima Logomalie (Mr)</t>
  </si>
  <si>
    <t>Te Mamalu ote Pule Kaupule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</si>
</sst>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_(* #,##0.00_);_(* \(#,##0.00\);_(* &quot;-&quot;??_);_(@_)"/>
    <numFmt numFmtId="165" formatCode="&quot;$&quot;#,##0.00;[Red]&quot;$&quot;#,##0.00"/>
    <numFmt numFmtId="166" formatCode="&quot;$&quot;#,##0.00_);[Red]\(&quot;$&quot;#,##0.00\)"/>
    <numFmt numFmtId="167" formatCode="&quot;$&quot;#,##0_);[Red]\(&quot;$&quot;#,##0\)"/>
    <numFmt numFmtId="168" formatCode="_(* #,##0_);_(* \(#,##0\);_(* &quot;-&quot;??_);_(@_)"/>
    <numFmt numFmtId="169" formatCode="_-* #,##0_-;\-* #,##0_-;_-* &quot;-&quot;??_-;_-@_-"/>
    <numFmt numFmtId="170" formatCode="_(&quot;$&quot;* #,##0.00_);_(&quot;$&quot;* \(#,##0.00\);_(&quot;$&quot;* &quot;-&quot;??_);_(@_)"/>
    <numFmt numFmtId="171" formatCode="&quot;$&quot;#,##0.0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9"/>
      <color indexed="81"/>
      <name val="Tahoma"/>
      <charset val="1"/>
    </font>
    <font>
      <b/>
      <sz val="9"/>
      <color indexed="81"/>
      <name val="Tahoma"/>
      <charset val="1"/>
    </font>
    <font>
      <sz val="12"/>
      <name val="Arial"/>
      <family val="2"/>
    </font>
    <font>
      <sz val="11"/>
      <name val="Arial"/>
      <family val="2"/>
    </font>
    <font>
      <i/>
      <sz val="12"/>
      <color theme="1"/>
      <name val="Calibri"/>
      <family val="2"/>
      <scheme val="minor"/>
    </font>
    <font>
      <b/>
      <i/>
      <sz val="12"/>
      <color theme="1"/>
      <name val="Calibri"/>
      <family val="2"/>
      <scheme val="minor"/>
    </font>
    <font>
      <b/>
      <sz val="14"/>
      <color rgb="FF3333FF"/>
      <name val="Calibri"/>
      <family val="2"/>
      <scheme val="minor"/>
    </font>
    <font>
      <sz val="14"/>
      <color theme="1"/>
      <name val="Calibri"/>
      <family val="2"/>
      <scheme val="minor"/>
    </font>
    <font>
      <b/>
      <sz val="11"/>
      <color rgb="FFFF0000"/>
      <name val="Calibri"/>
      <family val="2"/>
      <scheme val="minor"/>
    </font>
    <font>
      <sz val="10"/>
      <color theme="1"/>
      <name val="Calibri"/>
      <family val="2"/>
      <scheme val="minor"/>
    </font>
    <font>
      <u/>
      <sz val="12"/>
      <color theme="1"/>
      <name val="Calibri"/>
      <family val="2"/>
      <scheme val="minor"/>
    </font>
    <font>
      <b/>
      <sz val="11"/>
      <color rgb="FF00B050"/>
      <name val="Calibri"/>
      <family val="2"/>
      <scheme val="minor"/>
    </font>
    <font>
      <b/>
      <sz val="12"/>
      <color rgb="FFFF0000"/>
      <name val="Calibri"/>
      <family val="2"/>
      <scheme val="minor"/>
    </font>
    <font>
      <b/>
      <sz val="14"/>
      <color rgb="FFFF0000"/>
      <name val="Calibri"/>
      <family val="2"/>
      <scheme val="minor"/>
    </font>
    <font>
      <b/>
      <sz val="14"/>
      <name val="Calibri"/>
      <family val="2"/>
      <scheme val="minor"/>
    </font>
    <font>
      <sz val="12"/>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164" fontId="15" fillId="0" borderId="0" applyFont="0" applyFill="0" applyBorder="0" applyAlignment="0" applyProtection="0"/>
    <xf numFmtId="43" fontId="1" fillId="0" borderId="0" applyFont="0" applyFill="0" applyBorder="0" applyAlignment="0" applyProtection="0"/>
  </cellStyleXfs>
  <cellXfs count="254">
    <xf numFmtId="0" fontId="0" fillId="0" borderId="0" xfId="0"/>
    <xf numFmtId="44" fontId="4" fillId="0" borderId="0" xfId="1" applyFont="1" applyFill="1"/>
    <xf numFmtId="0" fontId="3" fillId="0" borderId="5" xfId="0" applyFont="1" applyBorder="1" applyAlignment="1">
      <alignment horizontal="center"/>
    </xf>
    <xf numFmtId="0" fontId="3" fillId="0" borderId="5" xfId="2" applyNumberFormat="1" applyFont="1" applyFill="1" applyBorder="1" applyAlignment="1">
      <alignment horizontal="center" wrapText="1"/>
    </xf>
    <xf numFmtId="164" fontId="3" fillId="0" borderId="5" xfId="2" applyFont="1" applyFill="1" applyBorder="1" applyAlignment="1">
      <alignment horizontal="center" wrapText="1"/>
    </xf>
    <xf numFmtId="44" fontId="3" fillId="0" borderId="5" xfId="1" applyFont="1" applyFill="1" applyBorder="1" applyAlignment="1">
      <alignment horizontal="center" wrapText="1"/>
    </xf>
    <xf numFmtId="0" fontId="4" fillId="0" borderId="5" xfId="0" applyFont="1" applyBorder="1" applyAlignment="1">
      <alignment horizontal="center"/>
    </xf>
    <xf numFmtId="0" fontId="4" fillId="0" borderId="5" xfId="0" applyFont="1" applyBorder="1" applyAlignment="1">
      <alignment horizontal="left"/>
    </xf>
    <xf numFmtId="9" fontId="4" fillId="0" borderId="5" xfId="2" applyNumberFormat="1" applyFont="1" applyFill="1" applyBorder="1" applyAlignment="1">
      <alignment horizontal="center"/>
    </xf>
    <xf numFmtId="164" fontId="4" fillId="0" borderId="5" xfId="2" applyFont="1" applyFill="1" applyBorder="1" applyAlignment="1">
      <alignment horizontal="center"/>
    </xf>
    <xf numFmtId="44" fontId="4" fillId="0" borderId="5" xfId="1" applyFont="1" applyFill="1" applyBorder="1" applyAlignment="1">
      <alignment horizontal="center"/>
    </xf>
    <xf numFmtId="0" fontId="4" fillId="0" borderId="5" xfId="2" applyNumberFormat="1" applyFont="1" applyFill="1" applyBorder="1" applyAlignment="1">
      <alignment horizontal="center"/>
    </xf>
    <xf numFmtId="165" fontId="4" fillId="0" borderId="5" xfId="0" applyNumberFormat="1" applyFont="1" applyBorder="1" applyAlignment="1">
      <alignment horizontal="center"/>
    </xf>
    <xf numFmtId="44" fontId="4" fillId="0" borderId="5" xfId="0" applyNumberFormat="1" applyFont="1" applyBorder="1" applyAlignment="1">
      <alignment horizontal="center"/>
    </xf>
    <xf numFmtId="44" fontId="3" fillId="0" borderId="5" xfId="1" applyFont="1" applyFill="1" applyBorder="1" applyAlignment="1">
      <alignment horizontal="center"/>
    </xf>
    <xf numFmtId="166" fontId="4" fillId="0" borderId="5" xfId="2" applyNumberFormat="1" applyFont="1" applyFill="1" applyBorder="1" applyAlignment="1">
      <alignment horizontal="center"/>
    </xf>
    <xf numFmtId="44" fontId="4" fillId="0" borderId="5" xfId="1" applyFont="1" applyFill="1" applyBorder="1" applyAlignment="1">
      <alignment horizontal="right"/>
    </xf>
    <xf numFmtId="44" fontId="3" fillId="0" borderId="5" xfId="1" applyFont="1" applyFill="1" applyBorder="1" applyAlignment="1">
      <alignment horizontal="right"/>
    </xf>
    <xf numFmtId="0" fontId="10" fillId="0" borderId="5" xfId="0" applyFont="1" applyBorder="1" applyAlignment="1">
      <alignment horizontal="left" indent="3"/>
    </xf>
    <xf numFmtId="0" fontId="4" fillId="0" borderId="8" xfId="0" applyFont="1" applyBorder="1" applyAlignment="1">
      <alignment horizontal="left"/>
    </xf>
    <xf numFmtId="164" fontId="3" fillId="0" borderId="5" xfId="2" applyFont="1" applyFill="1" applyBorder="1" applyAlignment="1">
      <alignment horizontal="center"/>
    </xf>
    <xf numFmtId="0" fontId="16" fillId="0" borderId="5" xfId="0" applyFont="1" applyBorder="1" applyAlignment="1">
      <alignment horizontal="left"/>
    </xf>
    <xf numFmtId="167" fontId="3" fillId="0" borderId="5" xfId="2" applyNumberFormat="1" applyFont="1" applyFill="1" applyBorder="1" applyAlignment="1">
      <alignment horizontal="center"/>
    </xf>
    <xf numFmtId="168" fontId="4" fillId="0" borderId="5" xfId="2" applyNumberFormat="1" applyFont="1" applyFill="1" applyBorder="1" applyAlignment="1">
      <alignment horizontal="center"/>
    </xf>
    <xf numFmtId="0" fontId="3" fillId="0" borderId="5" xfId="0" applyFont="1" applyBorder="1" applyAlignment="1">
      <alignment horizontal="left"/>
    </xf>
    <xf numFmtId="0" fontId="10" fillId="0" borderId="5" xfId="0" applyFont="1" applyBorder="1" applyAlignment="1">
      <alignment horizontal="left" indent="7"/>
    </xf>
    <xf numFmtId="49" fontId="4" fillId="0" borderId="5" xfId="2" applyNumberFormat="1" applyFont="1" applyFill="1" applyBorder="1" applyAlignment="1">
      <alignment horizontal="center"/>
    </xf>
    <xf numFmtId="0" fontId="10" fillId="0" borderId="5" xfId="0" applyFont="1" applyBorder="1" applyAlignment="1">
      <alignment horizontal="left" indent="6"/>
    </xf>
    <xf numFmtId="168" fontId="4" fillId="0" borderId="5" xfId="2" applyNumberFormat="1" applyFont="1" applyFill="1" applyBorder="1" applyAlignment="1">
      <alignment horizontal="center" vertical="center"/>
    </xf>
    <xf numFmtId="43" fontId="4" fillId="0" borderId="5" xfId="0" applyNumberFormat="1" applyFont="1" applyBorder="1" applyAlignment="1">
      <alignment horizontal="center"/>
    </xf>
    <xf numFmtId="0" fontId="4" fillId="0" borderId="4" xfId="0" applyFont="1" applyBorder="1" applyAlignment="1">
      <alignment horizontal="center"/>
    </xf>
    <xf numFmtId="44" fontId="4" fillId="0" borderId="7" xfId="1" applyFont="1" applyFill="1" applyBorder="1" applyAlignment="1">
      <alignment horizontal="center"/>
    </xf>
    <xf numFmtId="0" fontId="11" fillId="0" borderId="5" xfId="0" applyFont="1" applyBorder="1" applyAlignment="1">
      <alignment horizontal="left"/>
    </xf>
    <xf numFmtId="44" fontId="4" fillId="0" borderId="5" xfId="1" applyFont="1" applyFill="1" applyBorder="1" applyAlignment="1">
      <alignment horizontal="center" wrapText="1"/>
    </xf>
    <xf numFmtId="0" fontId="4" fillId="0" borderId="5" xfId="0" applyFont="1" applyBorder="1"/>
    <xf numFmtId="44" fontId="4" fillId="0" borderId="5" xfId="1" applyFont="1" applyFill="1" applyBorder="1"/>
    <xf numFmtId="0" fontId="4" fillId="0" borderId="4" xfId="0" applyFont="1" applyBorder="1" applyAlignment="1">
      <alignment horizontal="left"/>
    </xf>
    <xf numFmtId="0" fontId="3" fillId="0" borderId="7" xfId="0" applyFont="1" applyBorder="1" applyAlignment="1">
      <alignment horizontal="center"/>
    </xf>
    <xf numFmtId="0" fontId="3" fillId="0" borderId="8" xfId="0" applyFont="1" applyBorder="1" applyAlignment="1">
      <alignment horizontal="center"/>
    </xf>
    <xf numFmtId="0" fontId="3" fillId="0" borderId="4" xfId="0" applyFont="1" applyBorder="1" applyAlignment="1">
      <alignment horizontal="center"/>
    </xf>
    <xf numFmtId="0" fontId="4" fillId="0" borderId="5" xfId="0" applyFont="1" applyBorder="1" applyAlignment="1">
      <alignment vertical="top"/>
    </xf>
    <xf numFmtId="0" fontId="10" fillId="0" borderId="5" xfId="0" applyFont="1" applyBorder="1" applyAlignment="1">
      <alignment horizontal="left" vertical="top" indent="3"/>
    </xf>
    <xf numFmtId="1" fontId="4" fillId="0" borderId="5" xfId="0" applyNumberFormat="1" applyFont="1" applyBorder="1" applyAlignment="1">
      <alignment horizontal="center"/>
    </xf>
    <xf numFmtId="0" fontId="4" fillId="0" borderId="7" xfId="0" applyFont="1" applyBorder="1"/>
    <xf numFmtId="0" fontId="10" fillId="0" borderId="5" xfId="0" applyFont="1" applyBorder="1" applyAlignment="1">
      <alignment vertical="top"/>
    </xf>
    <xf numFmtId="0" fontId="4" fillId="0" borderId="2" xfId="0" applyFont="1" applyBorder="1" applyAlignment="1">
      <alignment horizontal="left"/>
    </xf>
    <xf numFmtId="44" fontId="3" fillId="0" borderId="5" xfId="0" applyNumberFormat="1" applyFont="1" applyBorder="1" applyAlignment="1">
      <alignment horizontal="center"/>
    </xf>
    <xf numFmtId="44" fontId="5" fillId="0" borderId="5" xfId="0" applyNumberFormat="1" applyFont="1" applyBorder="1" applyAlignment="1">
      <alignment horizontal="center"/>
    </xf>
    <xf numFmtId="0" fontId="2" fillId="0" borderId="5" xfId="0" applyFont="1" applyBorder="1"/>
    <xf numFmtId="0" fontId="3" fillId="0" borderId="0" xfId="0" applyFont="1"/>
    <xf numFmtId="0" fontId="0" fillId="0" borderId="0" xfId="0" applyAlignment="1">
      <alignment horizontal="center"/>
    </xf>
    <xf numFmtId="44" fontId="8" fillId="0" borderId="5" xfId="1" applyFont="1" applyFill="1" applyBorder="1" applyProtection="1"/>
    <xf numFmtId="44" fontId="0" fillId="0" borderId="5" xfId="0" applyNumberFormat="1" applyBorder="1"/>
    <xf numFmtId="44" fontId="3" fillId="0" borderId="5" xfId="1" applyFont="1" applyFill="1" applyBorder="1"/>
    <xf numFmtId="44" fontId="0" fillId="0" borderId="0" xfId="0" applyNumberFormat="1"/>
    <xf numFmtId="0" fontId="4" fillId="0" borderId="9" xfId="0" applyFont="1" applyBorder="1" applyAlignment="1">
      <alignment horizontal="center"/>
    </xf>
    <xf numFmtId="44" fontId="2" fillId="0" borderId="5" xfId="0" applyNumberFormat="1" applyFont="1" applyBorder="1"/>
    <xf numFmtId="0" fontId="3" fillId="0" borderId="0" xfId="0" applyFont="1" applyAlignment="1">
      <alignment horizontal="center"/>
    </xf>
    <xf numFmtId="44" fontId="9" fillId="0" borderId="5" xfId="1" applyFont="1" applyFill="1" applyBorder="1" applyProtection="1"/>
    <xf numFmtId="44" fontId="5" fillId="0" borderId="5" xfId="1" applyFont="1" applyFill="1" applyBorder="1"/>
    <xf numFmtId="44" fontId="0" fillId="0" borderId="5" xfId="1" applyFont="1" applyFill="1" applyBorder="1"/>
    <xf numFmtId="0" fontId="4" fillId="0" borderId="0" xfId="0" applyFont="1"/>
    <xf numFmtId="0" fontId="3" fillId="0" borderId="2" xfId="0" applyFont="1" applyBorder="1"/>
    <xf numFmtId="0" fontId="4" fillId="0" borderId="7" xfId="0" applyFont="1" applyBorder="1" applyAlignment="1">
      <alignment horizontal="center"/>
    </xf>
    <xf numFmtId="0" fontId="4" fillId="0" borderId="0" xfId="0" applyFont="1" applyAlignment="1">
      <alignment horizontal="center"/>
    </xf>
    <xf numFmtId="44" fontId="4" fillId="0" borderId="0" xfId="1" applyFont="1" applyFill="1" applyBorder="1"/>
    <xf numFmtId="44" fontId="0" fillId="0" borderId="0" xfId="1" applyFont="1" applyFill="1"/>
    <xf numFmtId="44" fontId="14" fillId="0" borderId="0" xfId="1" applyFont="1" applyFill="1"/>
    <xf numFmtId="0" fontId="3" fillId="0" borderId="1" xfId="0" applyFont="1" applyBorder="1"/>
    <xf numFmtId="0" fontId="3" fillId="0" borderId="3" xfId="0" applyFont="1" applyBorder="1"/>
    <xf numFmtId="44" fontId="3" fillId="0" borderId="4" xfId="1" applyFont="1" applyFill="1" applyBorder="1" applyAlignment="1">
      <alignment horizontal="center"/>
    </xf>
    <xf numFmtId="0" fontId="3" fillId="0" borderId="5" xfId="0" applyFont="1" applyBorder="1"/>
    <xf numFmtId="44" fontId="4" fillId="0" borderId="4" xfId="1" applyFont="1" applyFill="1" applyBorder="1"/>
    <xf numFmtId="44" fontId="3" fillId="0" borderId="4" xfId="1" applyFont="1" applyFill="1" applyBorder="1"/>
    <xf numFmtId="44" fontId="2" fillId="0" borderId="5" xfId="1" applyFont="1" applyFill="1" applyBorder="1"/>
    <xf numFmtId="0" fontId="0" fillId="0" borderId="5" xfId="0" applyBorder="1"/>
    <xf numFmtId="0" fontId="4" fillId="0" borderId="1" xfId="0" applyFont="1" applyBorder="1" applyAlignment="1">
      <alignment horizontal="center"/>
    </xf>
    <xf numFmtId="0" fontId="4" fillId="0" borderId="3" xfId="0" applyFont="1" applyBorder="1" applyAlignment="1">
      <alignment horizontal="left"/>
    </xf>
    <xf numFmtId="44" fontId="3" fillId="0" borderId="7" xfId="1" applyFont="1" applyFill="1" applyBorder="1" applyAlignment="1">
      <alignment horizontal="center"/>
    </xf>
    <xf numFmtId="44" fontId="3" fillId="0" borderId="4" xfId="1" applyFont="1" applyFill="1" applyBorder="1" applyAlignment="1"/>
    <xf numFmtId="0" fontId="4" fillId="0" borderId="5" xfId="0" applyFont="1" applyBorder="1" applyAlignment="1">
      <alignment horizontal="left" vertical="top"/>
    </xf>
    <xf numFmtId="44" fontId="5" fillId="0" borderId="4" xfId="1" applyFont="1" applyFill="1" applyBorder="1"/>
    <xf numFmtId="44" fontId="0" fillId="0" borderId="0" xfId="1" applyFont="1" applyFill="1" applyBorder="1"/>
    <xf numFmtId="44" fontId="4" fillId="0" borderId="9" xfId="1" applyFont="1" applyFill="1" applyBorder="1"/>
    <xf numFmtId="44" fontId="0" fillId="0" borderId="9" xfId="1" applyFont="1" applyFill="1" applyBorder="1"/>
    <xf numFmtId="0" fontId="0" fillId="0" borderId="9" xfId="0" applyBorder="1"/>
    <xf numFmtId="44" fontId="17" fillId="0" borderId="5" xfId="0" applyNumberFormat="1" applyFont="1" applyBorder="1"/>
    <xf numFmtId="0" fontId="4" fillId="0" borderId="8" xfId="0" applyFont="1" applyBorder="1"/>
    <xf numFmtId="0" fontId="3" fillId="0" borderId="4" xfId="0" applyFont="1" applyBorder="1"/>
    <xf numFmtId="0" fontId="3" fillId="0" borderId="7" xfId="0" applyFont="1" applyBorder="1"/>
    <xf numFmtId="0" fontId="3" fillId="0" borderId="8" xfId="0" applyFont="1" applyBorder="1"/>
    <xf numFmtId="0" fontId="0" fillId="0" borderId="7" xfId="0" applyBorder="1"/>
    <xf numFmtId="0" fontId="0" fillId="0" borderId="8" xfId="0" applyBorder="1"/>
    <xf numFmtId="0" fontId="0" fillId="0" borderId="5" xfId="0" applyBorder="1" applyAlignment="1">
      <alignment horizontal="left" vertical="top"/>
    </xf>
    <xf numFmtId="0" fontId="11" fillId="0" borderId="5" xfId="0" applyFont="1" applyBorder="1" applyAlignment="1">
      <alignment horizontal="left" indent="3"/>
    </xf>
    <xf numFmtId="44" fontId="4" fillId="0" borderId="5" xfId="1" applyFont="1" applyFill="1" applyBorder="1" applyAlignment="1"/>
    <xf numFmtId="44" fontId="12" fillId="0" borderId="5" xfId="1" applyFont="1" applyFill="1" applyBorder="1"/>
    <xf numFmtId="44" fontId="0" fillId="0" borderId="5" xfId="1" applyFont="1" applyFill="1" applyBorder="1" applyAlignment="1"/>
    <xf numFmtId="0" fontId="0" fillId="0" borderId="5" xfId="0" applyBorder="1" applyAlignment="1">
      <alignment horizontal="left"/>
    </xf>
    <xf numFmtId="44" fontId="14" fillId="0" borderId="5" xfId="1" applyFont="1" applyFill="1" applyBorder="1"/>
    <xf numFmtId="0" fontId="3" fillId="0" borderId="5" xfId="1" applyNumberFormat="1" applyFont="1" applyFill="1" applyBorder="1" applyAlignment="1"/>
    <xf numFmtId="0" fontId="2" fillId="0" borderId="5" xfId="0" applyFont="1" applyBorder="1" applyAlignment="1">
      <alignment horizontal="center"/>
    </xf>
    <xf numFmtId="0" fontId="11" fillId="0" borderId="5" xfId="0" applyFont="1" applyBorder="1"/>
    <xf numFmtId="166" fontId="4" fillId="0" borderId="5" xfId="0" applyNumberFormat="1" applyFont="1" applyBorder="1" applyAlignment="1">
      <alignment horizontal="center"/>
    </xf>
    <xf numFmtId="164" fontId="4" fillId="0" borderId="5" xfId="0" applyNumberFormat="1" applyFont="1" applyBorder="1" applyAlignment="1">
      <alignment horizontal="center"/>
    </xf>
    <xf numFmtId="0" fontId="3" fillId="0" borderId="5" xfId="2" applyNumberFormat="1" applyFont="1" applyFill="1" applyBorder="1" applyAlignment="1">
      <alignment horizontal="center"/>
    </xf>
    <xf numFmtId="0" fontId="11" fillId="0" borderId="5" xfId="0" applyFont="1" applyBorder="1" applyAlignment="1">
      <alignment horizontal="center"/>
    </xf>
    <xf numFmtId="44" fontId="5" fillId="0" borderId="5" xfId="1" applyFont="1" applyFill="1" applyBorder="1" applyAlignment="1">
      <alignment horizontal="center"/>
    </xf>
    <xf numFmtId="164" fontId="4" fillId="0" borderId="5" xfId="2" applyFont="1" applyFill="1" applyBorder="1" applyAlignment="1">
      <alignment horizontal="left"/>
    </xf>
    <xf numFmtId="44" fontId="4" fillId="0" borderId="8" xfId="0" applyNumberFormat="1" applyFont="1" applyBorder="1"/>
    <xf numFmtId="44" fontId="3" fillId="0" borderId="7" xfId="0" applyNumberFormat="1" applyFont="1" applyBorder="1"/>
    <xf numFmtId="0" fontId="2" fillId="0" borderId="4" xfId="0" applyFont="1" applyBorder="1" applyAlignment="1">
      <alignment horizontal="center" wrapText="1"/>
    </xf>
    <xf numFmtId="0" fontId="3" fillId="0" borderId="5" xfId="0" applyFont="1" applyBorder="1" applyAlignment="1">
      <alignment horizontal="center" wrapText="1"/>
    </xf>
    <xf numFmtId="0" fontId="0" fillId="0" borderId="5" xfId="0" applyBorder="1" applyAlignment="1">
      <alignment horizontal="center"/>
    </xf>
    <xf numFmtId="44" fontId="0" fillId="0" borderId="0" xfId="1" applyFont="1" applyFill="1" applyAlignment="1">
      <alignment horizontal="center"/>
    </xf>
    <xf numFmtId="0" fontId="0" fillId="0" borderId="4" xfId="0" applyBorder="1"/>
    <xf numFmtId="0" fontId="0" fillId="0" borderId="4" xfId="0" applyBorder="1" applyAlignment="1">
      <alignment horizontal="center"/>
    </xf>
    <xf numFmtId="44" fontId="0" fillId="0" borderId="4" xfId="1" applyFont="1" applyFill="1" applyBorder="1"/>
    <xf numFmtId="44" fontId="0" fillId="0" borderId="4" xfId="1" applyFont="1" applyFill="1" applyBorder="1" applyAlignment="1"/>
    <xf numFmtId="0" fontId="10" fillId="0" borderId="5" xfId="0" applyFont="1" applyBorder="1" applyAlignment="1">
      <alignment horizontal="center"/>
    </xf>
    <xf numFmtId="44" fontId="3" fillId="0" borderId="0" xfId="1" applyFont="1" applyFill="1"/>
    <xf numFmtId="44" fontId="0" fillId="0" borderId="5" xfId="1" applyFont="1" applyFill="1" applyBorder="1" applyAlignment="1">
      <alignment horizontal="center"/>
    </xf>
    <xf numFmtId="44" fontId="0" fillId="0" borderId="4" xfId="1" applyFont="1" applyFill="1" applyBorder="1" applyAlignment="1">
      <alignment horizontal="center"/>
    </xf>
    <xf numFmtId="0" fontId="0" fillId="0" borderId="9" xfId="0" applyBorder="1" applyAlignment="1">
      <alignment horizontal="center"/>
    </xf>
    <xf numFmtId="44" fontId="0" fillId="0" borderId="9" xfId="1" applyFont="1" applyFill="1" applyBorder="1" applyAlignment="1">
      <alignment horizontal="center"/>
    </xf>
    <xf numFmtId="44" fontId="2" fillId="0" borderId="9" xfId="1" applyFont="1" applyFill="1" applyBorder="1" applyAlignment="1">
      <alignment horizontal="center"/>
    </xf>
    <xf numFmtId="44" fontId="2" fillId="0" borderId="10" xfId="1" applyFont="1" applyFill="1" applyBorder="1" applyAlignment="1">
      <alignment horizontal="center"/>
    </xf>
    <xf numFmtId="0" fontId="0" fillId="0" borderId="8" xfId="0" applyBorder="1" applyAlignment="1">
      <alignment horizontal="center"/>
    </xf>
    <xf numFmtId="44" fontId="2" fillId="0" borderId="8" xfId="1" applyFont="1" applyFill="1" applyBorder="1" applyAlignment="1">
      <alignment horizontal="center"/>
    </xf>
    <xf numFmtId="44" fontId="2" fillId="0" borderId="5" xfId="1" applyFont="1" applyFill="1" applyBorder="1" applyAlignment="1">
      <alignment horizontal="center"/>
    </xf>
    <xf numFmtId="44" fontId="1" fillId="0" borderId="4" xfId="1" applyFont="1" applyFill="1" applyBorder="1"/>
    <xf numFmtId="44" fontId="2" fillId="0" borderId="4" xfId="1" applyFont="1" applyFill="1" applyBorder="1"/>
    <xf numFmtId="164" fontId="18" fillId="0" borderId="0" xfId="0" applyNumberFormat="1" applyFont="1"/>
    <xf numFmtId="4" fontId="3" fillId="0" borderId="5" xfId="3" applyNumberFormat="1" applyFont="1" applyFill="1" applyBorder="1" applyAlignment="1">
      <alignment horizontal="center" wrapText="1"/>
    </xf>
    <xf numFmtId="1" fontId="3" fillId="0" borderId="5" xfId="1" applyNumberFormat="1" applyFont="1" applyFill="1" applyBorder="1" applyAlignment="1">
      <alignment horizontal="center" wrapText="1"/>
    </xf>
    <xf numFmtId="0" fontId="4" fillId="0" borderId="9" xfId="0" applyFont="1" applyBorder="1"/>
    <xf numFmtId="169" fontId="4" fillId="0" borderId="9" xfId="3" applyNumberFormat="1" applyFont="1" applyFill="1" applyBorder="1" applyAlignment="1">
      <alignment horizontal="center"/>
    </xf>
    <xf numFmtId="44" fontId="4" fillId="0" borderId="9" xfId="1" applyFont="1" applyFill="1" applyBorder="1" applyAlignment="1">
      <alignment horizontal="center"/>
    </xf>
    <xf numFmtId="43" fontId="4" fillId="0" borderId="5" xfId="3" applyFont="1" applyFill="1" applyBorder="1" applyAlignment="1">
      <alignment horizontal="center"/>
    </xf>
    <xf numFmtId="43" fontId="4" fillId="0" borderId="7" xfId="3" applyFont="1" applyFill="1" applyBorder="1" applyAlignment="1">
      <alignment horizontal="center"/>
    </xf>
    <xf numFmtId="169" fontId="4" fillId="0" borderId="5" xfId="3" applyNumberFormat="1" applyFont="1" applyFill="1" applyBorder="1" applyAlignment="1">
      <alignment horizontal="center"/>
    </xf>
    <xf numFmtId="1" fontId="4" fillId="0" borderId="5" xfId="1" applyNumberFormat="1" applyFont="1" applyFill="1" applyBorder="1" applyAlignment="1">
      <alignment horizontal="center"/>
    </xf>
    <xf numFmtId="43" fontId="3" fillId="0" borderId="5" xfId="3" applyFont="1" applyFill="1" applyBorder="1" applyAlignment="1">
      <alignment horizontal="center"/>
    </xf>
    <xf numFmtId="43" fontId="3" fillId="0" borderId="7" xfId="3" applyFont="1" applyFill="1" applyBorder="1" applyAlignment="1">
      <alignment horizontal="center"/>
    </xf>
    <xf numFmtId="0" fontId="3" fillId="0" borderId="8" xfId="0" applyFont="1" applyBorder="1" applyAlignment="1">
      <alignment horizontal="left"/>
    </xf>
    <xf numFmtId="164" fontId="3" fillId="0" borderId="5" xfId="0" applyNumberFormat="1" applyFont="1" applyBorder="1" applyAlignment="1">
      <alignment horizontal="left" vertical="center"/>
    </xf>
    <xf numFmtId="44" fontId="2" fillId="0" borderId="0" xfId="0" applyNumberFormat="1" applyFont="1"/>
    <xf numFmtId="44" fontId="2" fillId="0" borderId="0" xfId="1" applyFont="1" applyFill="1"/>
    <xf numFmtId="0" fontId="13" fillId="0" borderId="5" xfId="0" applyFont="1" applyBorder="1" applyAlignment="1">
      <alignment horizontal="left"/>
    </xf>
    <xf numFmtId="164" fontId="13" fillId="0" borderId="5" xfId="2" applyFont="1" applyFill="1" applyBorder="1" applyAlignment="1">
      <alignment horizontal="center"/>
    </xf>
    <xf numFmtId="44" fontId="13" fillId="0" borderId="5" xfId="1" applyFont="1" applyFill="1" applyBorder="1" applyAlignment="1">
      <alignment horizontal="center"/>
    </xf>
    <xf numFmtId="0" fontId="13" fillId="0" borderId="1" xfId="0" applyFont="1" applyBorder="1" applyAlignment="1">
      <alignment horizontal="left"/>
    </xf>
    <xf numFmtId="164" fontId="13" fillId="0" borderId="1" xfId="2" applyFont="1" applyFill="1" applyBorder="1" applyAlignment="1">
      <alignment horizontal="center"/>
    </xf>
    <xf numFmtId="164" fontId="5" fillId="0" borderId="5" xfId="2" applyFont="1" applyFill="1" applyBorder="1" applyAlignment="1">
      <alignment horizontal="center"/>
    </xf>
    <xf numFmtId="0" fontId="5" fillId="0" borderId="5" xfId="0" applyFont="1" applyBorder="1" applyAlignment="1">
      <alignment horizontal="center"/>
    </xf>
    <xf numFmtId="164" fontId="19" fillId="0" borderId="5" xfId="2" applyFont="1" applyFill="1" applyBorder="1" applyAlignment="1">
      <alignment horizontal="center"/>
    </xf>
    <xf numFmtId="44" fontId="19" fillId="0" borderId="5" xfId="1" applyFont="1" applyFill="1" applyBorder="1" applyAlignment="1">
      <alignment horizontal="center"/>
    </xf>
    <xf numFmtId="164" fontId="4" fillId="0" borderId="13" xfId="2" applyFont="1" applyFill="1" applyBorder="1" applyAlignment="1">
      <alignment horizontal="center"/>
    </xf>
    <xf numFmtId="44" fontId="4" fillId="0" borderId="13" xfId="1" applyFont="1" applyFill="1" applyBorder="1" applyAlignment="1">
      <alignment horizontal="center"/>
    </xf>
    <xf numFmtId="44" fontId="4" fillId="0" borderId="13" xfId="1" applyFont="1" applyFill="1" applyBorder="1" applyAlignment="1">
      <alignment horizontal="right"/>
    </xf>
    <xf numFmtId="0" fontId="4" fillId="0" borderId="11" xfId="0" applyFont="1" applyBorder="1" applyAlignment="1">
      <alignment horizontal="center"/>
    </xf>
    <xf numFmtId="0" fontId="4" fillId="0" borderId="15" xfId="0" applyFont="1" applyBorder="1"/>
    <xf numFmtId="164" fontId="4" fillId="0" borderId="16" xfId="2" applyFont="1" applyFill="1" applyBorder="1" applyAlignment="1">
      <alignment horizontal="center"/>
    </xf>
    <xf numFmtId="44" fontId="4" fillId="0" borderId="16" xfId="1" applyFont="1" applyFill="1" applyBorder="1" applyAlignment="1">
      <alignment horizontal="center"/>
    </xf>
    <xf numFmtId="44" fontId="4" fillId="0" borderId="16" xfId="1" applyFont="1" applyFill="1" applyBorder="1" applyAlignment="1">
      <alignment horizontal="right"/>
    </xf>
    <xf numFmtId="164" fontId="3" fillId="0" borderId="18" xfId="2" applyFont="1" applyFill="1" applyBorder="1" applyAlignment="1">
      <alignment horizontal="center"/>
    </xf>
    <xf numFmtId="44" fontId="3" fillId="0" borderId="18" xfId="1" applyFont="1" applyFill="1" applyBorder="1" applyAlignment="1">
      <alignment horizontal="center"/>
    </xf>
    <xf numFmtId="44" fontId="19" fillId="0" borderId="18" xfId="1" applyFont="1" applyFill="1" applyBorder="1" applyAlignment="1">
      <alignment horizontal="right"/>
    </xf>
    <xf numFmtId="44" fontId="3" fillId="0" borderId="5" xfId="0" applyNumberFormat="1" applyFont="1" applyBorder="1"/>
    <xf numFmtId="44" fontId="18" fillId="0" borderId="5" xfId="1" applyFont="1" applyFill="1" applyBorder="1" applyAlignment="1">
      <alignment horizontal="center"/>
    </xf>
    <xf numFmtId="0" fontId="3" fillId="0" borderId="0" xfId="1" applyNumberFormat="1" applyFont="1" applyFill="1" applyAlignment="1">
      <alignment horizontal="center"/>
    </xf>
    <xf numFmtId="0" fontId="3" fillId="0" borderId="0" xfId="0" applyFont="1" applyAlignment="1">
      <alignment wrapText="1"/>
    </xf>
    <xf numFmtId="14" fontId="4" fillId="0" borderId="0" xfId="0" applyNumberFormat="1" applyFont="1"/>
    <xf numFmtId="44" fontId="4" fillId="0" borderId="0" xfId="0" applyNumberFormat="1" applyFont="1"/>
    <xf numFmtId="170" fontId="4" fillId="0" borderId="0" xfId="0" applyNumberFormat="1" applyFont="1"/>
    <xf numFmtId="170" fontId="3" fillId="0" borderId="0" xfId="0" applyNumberFormat="1" applyFont="1"/>
    <xf numFmtId="0" fontId="0" fillId="2" borderId="0" xfId="0" applyFill="1"/>
    <xf numFmtId="0" fontId="4" fillId="2" borderId="0" xfId="0" applyFont="1" applyFill="1"/>
    <xf numFmtId="44" fontId="4" fillId="2" borderId="0" xfId="1" applyFont="1" applyFill="1"/>
    <xf numFmtId="44" fontId="0" fillId="2" borderId="0" xfId="1" applyFont="1" applyFill="1"/>
    <xf numFmtId="166" fontId="4" fillId="2" borderId="0" xfId="1" applyNumberFormat="1" applyFont="1" applyFill="1"/>
    <xf numFmtId="44" fontId="4" fillId="2" borderId="0" xfId="0" applyNumberFormat="1" applyFont="1" applyFill="1"/>
    <xf numFmtId="166" fontId="4" fillId="2" borderId="0" xfId="0" applyNumberFormat="1" applyFont="1" applyFill="1"/>
    <xf numFmtId="0" fontId="2" fillId="0" borderId="0" xfId="0" applyFont="1" applyAlignment="1">
      <alignment horizontal="center"/>
    </xf>
    <xf numFmtId="0" fontId="2" fillId="0" borderId="0" xfId="0" applyFont="1"/>
    <xf numFmtId="0" fontId="2" fillId="0" borderId="0" xfId="0" applyFont="1" applyAlignment="1">
      <alignment horizontal="center" wrapText="1"/>
    </xf>
    <xf numFmtId="44" fontId="0" fillId="0" borderId="0" xfId="1" applyFont="1"/>
    <xf numFmtId="0" fontId="0" fillId="0" borderId="0" xfId="0" applyAlignment="1">
      <alignment horizontal="center" vertical="center"/>
    </xf>
    <xf numFmtId="166" fontId="0" fillId="0" borderId="0" xfId="0" applyNumberFormat="1"/>
    <xf numFmtId="171" fontId="0" fillId="0" borderId="0" xfId="0" applyNumberFormat="1"/>
    <xf numFmtId="166" fontId="0" fillId="0" borderId="0" xfId="1" applyNumberFormat="1" applyFont="1"/>
    <xf numFmtId="164" fontId="0" fillId="0" borderId="0" xfId="2" applyFont="1"/>
    <xf numFmtId="164" fontId="0" fillId="0" borderId="0" xfId="2" applyFont="1" applyFill="1"/>
    <xf numFmtId="44" fontId="13" fillId="0" borderId="5" xfId="1" applyFont="1" applyFill="1" applyBorder="1"/>
    <xf numFmtId="44" fontId="3" fillId="0" borderId="5" xfId="1" applyFont="1" applyFill="1" applyBorder="1" applyAlignment="1"/>
    <xf numFmtId="44" fontId="13" fillId="0" borderId="4" xfId="1" applyFont="1" applyFill="1" applyBorder="1"/>
    <xf numFmtId="0" fontId="5" fillId="0" borderId="5" xfId="0" applyFont="1" applyBorder="1"/>
    <xf numFmtId="44" fontId="20" fillId="0" borderId="5" xfId="1" applyFont="1" applyFill="1" applyBorder="1" applyAlignment="1">
      <alignment horizontal="center"/>
    </xf>
    <xf numFmtId="0" fontId="4" fillId="0" borderId="0" xfId="0" applyFont="1" applyAlignment="1">
      <alignment horizontal="left"/>
    </xf>
    <xf numFmtId="0" fontId="3" fillId="0" borderId="0" xfId="0" applyFont="1" applyAlignment="1">
      <alignment horizontal="left"/>
    </xf>
    <xf numFmtId="0" fontId="5" fillId="0" borderId="0" xfId="0" applyFont="1"/>
    <xf numFmtId="0" fontId="13" fillId="0" borderId="0" xfId="0" applyFont="1"/>
    <xf numFmtId="0" fontId="21" fillId="0" borderId="0" xfId="0" applyFont="1"/>
    <xf numFmtId="0" fontId="21" fillId="0" borderId="0" xfId="0" applyFont="1" applyAlignment="1">
      <alignment wrapText="1"/>
    </xf>
    <xf numFmtId="0" fontId="4" fillId="3" borderId="5" xfId="0" applyFont="1" applyFill="1" applyBorder="1"/>
    <xf numFmtId="0" fontId="0" fillId="3" borderId="5" xfId="0" applyFill="1" applyBorder="1"/>
    <xf numFmtId="0" fontId="4" fillId="3" borderId="5" xfId="0" applyFont="1" applyFill="1" applyBorder="1" applyAlignment="1">
      <alignment horizontal="center"/>
    </xf>
    <xf numFmtId="44" fontId="4" fillId="3" borderId="5" xfId="1" applyFont="1" applyFill="1" applyBorder="1" applyAlignment="1">
      <alignment horizontal="center"/>
    </xf>
    <xf numFmtId="44" fontId="8" fillId="3" borderId="5" xfId="1" applyFont="1" applyFill="1" applyBorder="1" applyProtection="1"/>
    <xf numFmtId="44" fontId="4" fillId="3" borderId="5" xfId="1" applyFont="1" applyFill="1" applyBorder="1"/>
    <xf numFmtId="44" fontId="3" fillId="3" borderId="5" xfId="1" applyFont="1" applyFill="1" applyBorder="1"/>
    <xf numFmtId="44" fontId="3" fillId="0" borderId="4" xfId="1" applyFont="1" applyFill="1" applyBorder="1" applyAlignment="1">
      <alignment horizontal="center"/>
    </xf>
    <xf numFmtId="44" fontId="3" fillId="0" borderId="7" xfId="1" applyFont="1" applyFill="1" applyBorder="1" applyAlignment="1">
      <alignment horizontal="center"/>
    </xf>
    <xf numFmtId="44" fontId="3" fillId="0" borderId="8" xfId="1" applyFont="1" applyFill="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center"/>
    </xf>
    <xf numFmtId="0" fontId="3" fillId="0" borderId="5" xfId="0" applyFont="1" applyBorder="1" applyAlignment="1">
      <alignment horizontal="center"/>
    </xf>
    <xf numFmtId="0" fontId="4" fillId="0" borderId="5" xfId="0" applyFont="1" applyBorder="1" applyAlignment="1">
      <alignment horizontal="center"/>
    </xf>
    <xf numFmtId="0" fontId="0" fillId="0" borderId="5" xfId="0" applyBorder="1" applyAlignment="1">
      <alignment horizontal="center"/>
    </xf>
    <xf numFmtId="0" fontId="3" fillId="3" borderId="5" xfId="0" applyFont="1" applyFill="1" applyBorder="1" applyAlignment="1">
      <alignment horizontal="center"/>
    </xf>
    <xf numFmtId="0" fontId="11" fillId="0" borderId="5" xfId="0" applyFont="1" applyBorder="1" applyAlignment="1">
      <alignment horizontal="center"/>
    </xf>
    <xf numFmtId="164" fontId="3" fillId="0" borderId="5" xfId="2" applyFont="1" applyFill="1" applyBorder="1" applyAlignment="1">
      <alignment horizontal="center"/>
    </xf>
    <xf numFmtId="44" fontId="2" fillId="0" borderId="4" xfId="1" applyFont="1" applyFill="1" applyBorder="1" applyAlignment="1">
      <alignment horizontal="center"/>
    </xf>
    <xf numFmtId="44" fontId="2" fillId="0" borderId="8" xfId="1" applyFont="1" applyFill="1" applyBorder="1" applyAlignment="1">
      <alignment horizontal="center"/>
    </xf>
    <xf numFmtId="2" fontId="3" fillId="0" borderId="4" xfId="1" applyNumberFormat="1" applyFont="1" applyFill="1" applyBorder="1" applyAlignment="1">
      <alignment horizontal="center"/>
    </xf>
    <xf numFmtId="2" fontId="3" fillId="0" borderId="7" xfId="1" applyNumberFormat="1" applyFont="1" applyFill="1" applyBorder="1" applyAlignment="1">
      <alignment horizontal="center"/>
    </xf>
    <xf numFmtId="2" fontId="3" fillId="0" borderId="8" xfId="1" applyNumberFormat="1" applyFont="1" applyFill="1" applyBorder="1" applyAlignment="1">
      <alignment horizontal="center"/>
    </xf>
    <xf numFmtId="0" fontId="5" fillId="0" borderId="5" xfId="0" applyFont="1" applyBorder="1" applyAlignment="1">
      <alignment horizont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0" xfId="0" applyFont="1" applyAlignment="1">
      <alignment horizontal="center"/>
    </xf>
    <xf numFmtId="0" fontId="13" fillId="0" borderId="5" xfId="0" applyFont="1" applyBorder="1" applyAlignment="1">
      <alignment horizontal="center"/>
    </xf>
    <xf numFmtId="0" fontId="13" fillId="0" borderId="1" xfId="0" applyFont="1" applyBorder="1" applyAlignment="1">
      <alignment horizontal="center"/>
    </xf>
    <xf numFmtId="0" fontId="4" fillId="0" borderId="11"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3" fillId="0" borderId="17" xfId="0" applyFont="1" applyBorder="1" applyAlignment="1">
      <alignment horizontal="center"/>
    </xf>
    <xf numFmtId="0" fontId="3" fillId="0" borderId="12" xfId="0" applyFont="1" applyBorder="1" applyAlignment="1">
      <alignment horizontal="center"/>
    </xf>
    <xf numFmtId="0" fontId="19" fillId="0" borderId="5" xfId="0" applyFont="1" applyBorder="1" applyAlignment="1">
      <alignment horizontal="center"/>
    </xf>
    <xf numFmtId="0" fontId="3" fillId="0" borderId="2" xfId="0" applyFont="1" applyBorder="1" applyAlignment="1">
      <alignment horizontal="center"/>
    </xf>
    <xf numFmtId="0" fontId="4" fillId="0" borderId="0" xfId="0" applyFont="1" applyAlignment="1">
      <alignment horizontal="left"/>
    </xf>
    <xf numFmtId="0" fontId="4" fillId="0" borderId="0" xfId="0" applyFont="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44" fontId="4" fillId="0" borderId="5" xfId="1" applyFont="1" applyFill="1" applyBorder="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19" xfId="0" applyBorder="1" applyAlignment="1">
      <alignment horizontal="center"/>
    </xf>
    <xf numFmtId="0" fontId="4" fillId="0" borderId="4" xfId="0" applyFont="1" applyBorder="1" applyAlignment="1">
      <alignment horizontal="center" vertical="top"/>
    </xf>
    <xf numFmtId="0" fontId="4" fillId="0" borderId="7" xfId="0" applyFont="1" applyBorder="1" applyAlignment="1">
      <alignment horizontal="center" vertical="top"/>
    </xf>
    <xf numFmtId="0" fontId="3" fillId="0" borderId="0" xfId="0" applyFont="1" applyAlignment="1">
      <alignment horizontal="left"/>
    </xf>
  </cellXfs>
  <cellStyles count="4">
    <cellStyle name="Comma" xfId="3" builtinId="3"/>
    <cellStyle name="Comma 2" xfId="2" xr:uid="{00000000-0005-0000-0000-000001000000}"/>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Kaupule%202025\Final%20Budget%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enue"/>
      <sheetName val="Expenditure"/>
      <sheetName val="Fakamatalaga"/>
      <sheetName val="Niulakita Budget"/>
      <sheetName val="Establish staff"/>
      <sheetName val="Rate"/>
      <sheetName val="Salary Structure"/>
      <sheetName val="Lauga"/>
      <sheetName val="By-law"/>
      <sheetName val="Summary"/>
      <sheetName val="AWP"/>
      <sheetName val="CIP"/>
    </sheetNames>
    <sheetDataSet>
      <sheetData sheetId="0">
        <row r="60">
          <cell r="G60">
            <v>152050</v>
          </cell>
        </row>
      </sheetData>
      <sheetData sheetId="1"/>
      <sheetData sheetId="2">
        <row r="100">
          <cell r="G100">
            <v>0</v>
          </cell>
        </row>
        <row r="112">
          <cell r="G112">
            <v>0</v>
          </cell>
        </row>
        <row r="236">
          <cell r="G236">
            <v>70</v>
          </cell>
        </row>
        <row r="271">
          <cell r="G271">
            <v>0</v>
          </cell>
        </row>
        <row r="296">
          <cell r="G296">
            <v>0</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3"/>
  <sheetViews>
    <sheetView zoomScale="113" zoomScaleNormal="140" workbookViewId="0">
      <pane ySplit="1" topLeftCell="A2" activePane="bottomLeft" state="frozen"/>
      <selection activeCell="B1" sqref="B1"/>
      <selection pane="bottomLeft" activeCell="C47" sqref="C47"/>
    </sheetView>
  </sheetViews>
  <sheetFormatPr defaultColWidth="8.77734375" defaultRowHeight="15.6" x14ac:dyDescent="0.3"/>
  <cols>
    <col min="1" max="1" width="5.88671875" customWidth="1"/>
    <col min="2" max="2" width="6" customWidth="1"/>
    <col min="3" max="3" width="39.21875" customWidth="1"/>
    <col min="4" max="4" width="22.21875" style="1" customWidth="1"/>
    <col min="5" max="5" width="15.77734375" style="35" customWidth="1"/>
    <col min="6" max="6" width="21.33203125" style="60" customWidth="1"/>
    <col min="7" max="7" width="20.21875" style="75" customWidth="1"/>
    <col min="9" max="9" width="12.33203125" bestFit="1" customWidth="1"/>
    <col min="11" max="11" width="12.33203125" bestFit="1" customWidth="1"/>
  </cols>
  <sheetData>
    <row r="1" spans="1:11" x14ac:dyDescent="0.3">
      <c r="A1" s="68" t="s">
        <v>0</v>
      </c>
      <c r="B1" s="62" t="s">
        <v>1</v>
      </c>
      <c r="C1" s="69" t="s">
        <v>2</v>
      </c>
      <c r="D1" s="70" t="s">
        <v>3</v>
      </c>
      <c r="E1" s="14" t="s">
        <v>449</v>
      </c>
      <c r="F1" s="14" t="s">
        <v>440</v>
      </c>
      <c r="G1" s="71" t="s">
        <v>437</v>
      </c>
    </row>
    <row r="2" spans="1:11" x14ac:dyDescent="0.3">
      <c r="A2" s="217" t="s">
        <v>4</v>
      </c>
      <c r="B2" s="217"/>
      <c r="C2" s="217"/>
      <c r="D2" s="43"/>
      <c r="E2" s="43"/>
      <c r="F2" s="43"/>
      <c r="G2" s="87"/>
    </row>
    <row r="3" spans="1:11" x14ac:dyDescent="0.3">
      <c r="A3" s="6" t="s">
        <v>5</v>
      </c>
      <c r="B3" s="6">
        <v>1</v>
      </c>
      <c r="C3" s="36" t="s">
        <v>6</v>
      </c>
      <c r="D3" s="72">
        <v>17880</v>
      </c>
      <c r="E3" s="35">
        <v>13564.23</v>
      </c>
      <c r="F3" s="35">
        <v>4315.7700000000004</v>
      </c>
      <c r="G3" s="60">
        <v>28000</v>
      </c>
    </row>
    <row r="4" spans="1:11" x14ac:dyDescent="0.3">
      <c r="A4" s="6" t="s">
        <v>5</v>
      </c>
      <c r="B4" s="6">
        <v>2</v>
      </c>
      <c r="C4" s="36" t="s">
        <v>7</v>
      </c>
      <c r="D4" s="72">
        <v>1000</v>
      </c>
      <c r="E4" s="35">
        <v>0</v>
      </c>
      <c r="F4" s="35">
        <v>1000</v>
      </c>
      <c r="G4" s="60">
        <v>500</v>
      </c>
    </row>
    <row r="5" spans="1:11" x14ac:dyDescent="0.3">
      <c r="A5" s="6" t="s">
        <v>5</v>
      </c>
      <c r="B5" s="6">
        <v>3</v>
      </c>
      <c r="C5" s="36" t="s">
        <v>8</v>
      </c>
      <c r="D5" s="72">
        <v>1000</v>
      </c>
      <c r="E5" s="35">
        <v>0</v>
      </c>
      <c r="F5" s="35">
        <v>1000</v>
      </c>
      <c r="G5" s="60">
        <v>500</v>
      </c>
    </row>
    <row r="6" spans="1:11" x14ac:dyDescent="0.3">
      <c r="A6" s="6" t="s">
        <v>5</v>
      </c>
      <c r="B6" s="6">
        <v>4</v>
      </c>
      <c r="C6" s="36" t="s">
        <v>9</v>
      </c>
      <c r="D6" s="72">
        <v>800</v>
      </c>
      <c r="E6" s="35">
        <v>333.01</v>
      </c>
      <c r="F6" s="35">
        <v>466.99</v>
      </c>
      <c r="G6" s="60">
        <v>700</v>
      </c>
    </row>
    <row r="7" spans="1:11" x14ac:dyDescent="0.3">
      <c r="A7" s="6" t="s">
        <v>5</v>
      </c>
      <c r="B7" s="6">
        <v>5</v>
      </c>
      <c r="C7" s="36" t="s">
        <v>10</v>
      </c>
      <c r="D7" s="72">
        <v>100</v>
      </c>
      <c r="E7" s="35">
        <v>0</v>
      </c>
      <c r="F7" s="35">
        <v>100</v>
      </c>
      <c r="G7" s="60">
        <v>200</v>
      </c>
    </row>
    <row r="8" spans="1:11" x14ac:dyDescent="0.3">
      <c r="A8" s="6" t="s">
        <v>5</v>
      </c>
      <c r="B8" s="6">
        <v>6</v>
      </c>
      <c r="C8" s="36" t="s">
        <v>11</v>
      </c>
      <c r="D8" s="72">
        <v>100</v>
      </c>
      <c r="E8" s="35">
        <v>39067.4</v>
      </c>
      <c r="F8" s="35">
        <v>-38967.4</v>
      </c>
      <c r="G8" s="60">
        <v>38000</v>
      </c>
      <c r="K8" s="54"/>
    </row>
    <row r="9" spans="1:11" x14ac:dyDescent="0.3">
      <c r="A9" s="6" t="s">
        <v>5</v>
      </c>
      <c r="B9" s="6">
        <v>7</v>
      </c>
      <c r="C9" s="36" t="s">
        <v>12</v>
      </c>
      <c r="D9" s="72">
        <v>100</v>
      </c>
      <c r="E9" s="35">
        <v>76210.290000000008</v>
      </c>
      <c r="F9" s="35">
        <v>-76110.290000000008</v>
      </c>
      <c r="G9" s="60">
        <v>70000</v>
      </c>
    </row>
    <row r="10" spans="1:11" x14ac:dyDescent="0.3">
      <c r="A10" s="6" t="s">
        <v>5</v>
      </c>
      <c r="B10" s="6">
        <v>8</v>
      </c>
      <c r="C10" s="36" t="s">
        <v>13</v>
      </c>
      <c r="D10" s="72">
        <v>44017</v>
      </c>
      <c r="E10" s="35">
        <v>12324</v>
      </c>
      <c r="F10" s="60">
        <v>31693</v>
      </c>
      <c r="G10" s="60">
        <v>20000</v>
      </c>
    </row>
    <row r="11" spans="1:11" x14ac:dyDescent="0.3">
      <c r="A11" s="6" t="s">
        <v>5</v>
      </c>
      <c r="B11" s="6">
        <v>9</v>
      </c>
      <c r="C11" s="36" t="s">
        <v>14</v>
      </c>
      <c r="D11" s="1">
        <v>4000</v>
      </c>
      <c r="E11" s="35">
        <v>1020</v>
      </c>
      <c r="F11" s="35">
        <v>2980</v>
      </c>
      <c r="G11" s="60">
        <v>1000</v>
      </c>
      <c r="K11" s="54"/>
    </row>
    <row r="12" spans="1:11" x14ac:dyDescent="0.3">
      <c r="A12" s="214" t="s">
        <v>15</v>
      </c>
      <c r="B12" s="215"/>
      <c r="C12" s="216"/>
      <c r="D12" s="73">
        <f>SUM(D3:D11)</f>
        <v>68997</v>
      </c>
      <c r="E12" s="53">
        <f>SUM(E3:E11)</f>
        <v>142518.93</v>
      </c>
      <c r="F12" s="73">
        <f>SUM(F3:F11)</f>
        <v>-73521.930000000008</v>
      </c>
      <c r="G12" s="53">
        <f>SUM(G3:G11)</f>
        <v>158900</v>
      </c>
    </row>
    <row r="13" spans="1:11" x14ac:dyDescent="0.3">
      <c r="A13" s="214" t="s">
        <v>16</v>
      </c>
      <c r="B13" s="215"/>
      <c r="C13" s="215"/>
      <c r="D13" s="43"/>
      <c r="E13" s="43"/>
      <c r="F13" s="43"/>
      <c r="G13" s="109"/>
    </row>
    <row r="14" spans="1:11" x14ac:dyDescent="0.3">
      <c r="A14" s="6" t="s">
        <v>17</v>
      </c>
      <c r="B14" s="6">
        <v>1</v>
      </c>
      <c r="C14" s="36" t="s">
        <v>18</v>
      </c>
      <c r="D14" s="72"/>
      <c r="E14" s="35">
        <v>0</v>
      </c>
      <c r="F14" s="35">
        <v>0</v>
      </c>
      <c r="G14" s="60"/>
    </row>
    <row r="15" spans="1:11" x14ac:dyDescent="0.3">
      <c r="A15" s="6" t="s">
        <v>17</v>
      </c>
      <c r="B15" s="6">
        <v>2</v>
      </c>
      <c r="C15" s="36" t="s">
        <v>19</v>
      </c>
      <c r="D15" s="72">
        <v>2000</v>
      </c>
      <c r="E15" s="35">
        <v>1800</v>
      </c>
      <c r="F15" s="35">
        <v>200</v>
      </c>
      <c r="G15" s="60">
        <v>3000</v>
      </c>
    </row>
    <row r="16" spans="1:11" x14ac:dyDescent="0.3">
      <c r="A16" s="214" t="s">
        <v>15</v>
      </c>
      <c r="B16" s="215"/>
      <c r="C16" s="216"/>
      <c r="D16" s="73">
        <f>SUM(D14:D15)</f>
        <v>2000</v>
      </c>
      <c r="E16" s="53">
        <f>SUM(E14:E15)</f>
        <v>1800</v>
      </c>
      <c r="F16" s="73">
        <f>SUM(F14:F15)</f>
        <v>200</v>
      </c>
      <c r="G16" s="53">
        <f>SUM(G14:G15)</f>
        <v>3000</v>
      </c>
    </row>
    <row r="17" spans="1:7" x14ac:dyDescent="0.3">
      <c r="A17" s="215" t="s">
        <v>20</v>
      </c>
      <c r="B17" s="215"/>
      <c r="C17" s="215"/>
      <c r="D17" s="88"/>
      <c r="E17" s="110"/>
      <c r="F17" s="89"/>
      <c r="G17" s="90"/>
    </row>
    <row r="18" spans="1:7" x14ac:dyDescent="0.3">
      <c r="A18" s="6" t="s">
        <v>21</v>
      </c>
      <c r="B18" s="6">
        <v>1</v>
      </c>
      <c r="C18" s="36" t="s">
        <v>22</v>
      </c>
      <c r="D18" s="72">
        <v>5235</v>
      </c>
      <c r="E18" s="35">
        <v>1949.5</v>
      </c>
      <c r="F18" s="35">
        <v>3285.5</v>
      </c>
      <c r="G18" s="52">
        <v>3000</v>
      </c>
    </row>
    <row r="19" spans="1:7" x14ac:dyDescent="0.3">
      <c r="A19" s="6" t="s">
        <v>21</v>
      </c>
      <c r="B19" s="6">
        <v>2</v>
      </c>
      <c r="C19" s="36" t="s">
        <v>23</v>
      </c>
      <c r="D19" s="72">
        <v>2036</v>
      </c>
      <c r="E19" s="35">
        <v>1080</v>
      </c>
      <c r="F19" s="35">
        <v>956</v>
      </c>
      <c r="G19" s="52">
        <f>Fakamatalaga!G56</f>
        <v>1800</v>
      </c>
    </row>
    <row r="20" spans="1:7" x14ac:dyDescent="0.3">
      <c r="A20" s="6" t="s">
        <v>21</v>
      </c>
      <c r="B20" s="6">
        <v>3</v>
      </c>
      <c r="C20" s="36" t="s">
        <v>238</v>
      </c>
      <c r="D20" s="72">
        <v>4550</v>
      </c>
      <c r="E20" s="35">
        <v>300</v>
      </c>
      <c r="F20" s="35">
        <v>4250</v>
      </c>
      <c r="G20" s="52"/>
    </row>
    <row r="21" spans="1:7" x14ac:dyDescent="0.3">
      <c r="A21" s="6" t="s">
        <v>21</v>
      </c>
      <c r="B21" s="6">
        <v>4</v>
      </c>
      <c r="C21" s="36" t="s">
        <v>25</v>
      </c>
      <c r="D21" s="72">
        <v>925</v>
      </c>
      <c r="E21" s="35">
        <v>250</v>
      </c>
      <c r="F21" s="35">
        <v>675</v>
      </c>
      <c r="G21" s="52">
        <v>500</v>
      </c>
    </row>
    <row r="22" spans="1:7" x14ac:dyDescent="0.3">
      <c r="A22" s="214" t="s">
        <v>15</v>
      </c>
      <c r="B22" s="215"/>
      <c r="C22" s="216"/>
      <c r="D22" s="73">
        <f>SUM(D18:D21)</f>
        <v>12746</v>
      </c>
      <c r="E22" s="53">
        <f>SUM(E18:E21)</f>
        <v>3579.5</v>
      </c>
      <c r="F22" s="73">
        <f>SUM(F18:F21)</f>
        <v>9166.5</v>
      </c>
      <c r="G22" s="53">
        <f>SUM(G18:G21)</f>
        <v>5300</v>
      </c>
    </row>
    <row r="23" spans="1:7" x14ac:dyDescent="0.3">
      <c r="A23" s="215" t="s">
        <v>26</v>
      </c>
      <c r="B23" s="215"/>
      <c r="C23" s="215"/>
      <c r="D23" s="88"/>
      <c r="E23" s="89"/>
      <c r="F23" s="89"/>
      <c r="G23" s="90"/>
    </row>
    <row r="24" spans="1:7" x14ac:dyDescent="0.3">
      <c r="A24" s="6" t="s">
        <v>27</v>
      </c>
      <c r="B24" s="6">
        <v>1</v>
      </c>
      <c r="C24" s="36" t="s">
        <v>28</v>
      </c>
      <c r="D24" s="72">
        <v>900</v>
      </c>
      <c r="E24" s="35">
        <v>1320</v>
      </c>
      <c r="F24" s="35">
        <v>-420</v>
      </c>
      <c r="G24" s="52">
        <v>1800</v>
      </c>
    </row>
    <row r="25" spans="1:7" x14ac:dyDescent="0.3">
      <c r="A25" s="6" t="s">
        <v>27</v>
      </c>
      <c r="B25" s="6">
        <v>2</v>
      </c>
      <c r="C25" s="36" t="s">
        <v>29</v>
      </c>
      <c r="D25" s="72">
        <v>1800</v>
      </c>
      <c r="E25" s="35">
        <v>1400</v>
      </c>
      <c r="F25" s="35">
        <v>400</v>
      </c>
      <c r="G25" s="52">
        <v>3600</v>
      </c>
    </row>
    <row r="26" spans="1:7" x14ac:dyDescent="0.3">
      <c r="A26" s="6" t="s">
        <v>27</v>
      </c>
      <c r="B26" s="6">
        <v>3</v>
      </c>
      <c r="C26" s="36" t="s">
        <v>30</v>
      </c>
      <c r="D26" s="72"/>
      <c r="E26" s="35">
        <v>0</v>
      </c>
      <c r="F26" s="35">
        <v>0</v>
      </c>
    </row>
    <row r="27" spans="1:7" x14ac:dyDescent="0.3">
      <c r="A27" s="6" t="s">
        <v>27</v>
      </c>
      <c r="B27" s="6">
        <v>4</v>
      </c>
      <c r="C27" s="36" t="s">
        <v>31</v>
      </c>
      <c r="D27" s="72">
        <v>1620</v>
      </c>
      <c r="E27" s="35">
        <v>750</v>
      </c>
      <c r="F27" s="35">
        <v>870</v>
      </c>
      <c r="G27" s="52">
        <v>1000</v>
      </c>
    </row>
    <row r="28" spans="1:7" x14ac:dyDescent="0.3">
      <c r="A28" s="6" t="s">
        <v>27</v>
      </c>
      <c r="B28" s="6">
        <v>5</v>
      </c>
      <c r="C28" s="36" t="s">
        <v>32</v>
      </c>
      <c r="D28" s="72">
        <v>300</v>
      </c>
      <c r="E28" s="35">
        <v>100</v>
      </c>
      <c r="F28" s="35">
        <v>200</v>
      </c>
      <c r="G28" s="52">
        <v>200</v>
      </c>
    </row>
    <row r="29" spans="1:7" x14ac:dyDescent="0.3">
      <c r="A29" s="214" t="s">
        <v>15</v>
      </c>
      <c r="B29" s="215"/>
      <c r="C29" s="216"/>
      <c r="D29" s="73">
        <f>SUM(D24:D28)</f>
        <v>4620</v>
      </c>
      <c r="E29" s="53">
        <f>SUM(E24:E28)</f>
        <v>3570</v>
      </c>
      <c r="F29" s="73">
        <f>SUM(F24:F28)</f>
        <v>1050</v>
      </c>
      <c r="G29" s="53">
        <f>SUM(G24:G28)</f>
        <v>6600</v>
      </c>
    </row>
    <row r="30" spans="1:7" x14ac:dyDescent="0.3">
      <c r="A30" s="215" t="s">
        <v>33</v>
      </c>
      <c r="B30" s="215"/>
      <c r="C30" s="215"/>
      <c r="D30" s="88"/>
      <c r="E30" s="89"/>
      <c r="F30" s="89"/>
      <c r="G30" s="90"/>
    </row>
    <row r="31" spans="1:7" x14ac:dyDescent="0.3">
      <c r="A31" s="6" t="s">
        <v>34</v>
      </c>
      <c r="B31" s="6">
        <v>1</v>
      </c>
      <c r="C31" s="36" t="s">
        <v>35</v>
      </c>
      <c r="D31" s="72">
        <v>0</v>
      </c>
      <c r="E31" s="35">
        <v>0</v>
      </c>
      <c r="F31" s="35">
        <v>0</v>
      </c>
      <c r="G31" s="52">
        <f>SUM([1]Fakamatalaga!G100)</f>
        <v>0</v>
      </c>
    </row>
    <row r="32" spans="1:7" x14ac:dyDescent="0.3">
      <c r="A32" s="6" t="s">
        <v>34</v>
      </c>
      <c r="B32" s="6">
        <v>2</v>
      </c>
      <c r="C32" s="36" t="s">
        <v>36</v>
      </c>
      <c r="D32" s="72">
        <v>2000</v>
      </c>
      <c r="E32" s="35">
        <v>575</v>
      </c>
      <c r="F32" s="35">
        <v>1425</v>
      </c>
      <c r="G32" s="52">
        <v>1500</v>
      </c>
    </row>
    <row r="33" spans="1:7" x14ac:dyDescent="0.3">
      <c r="A33" s="214" t="s">
        <v>15</v>
      </c>
      <c r="B33" s="215"/>
      <c r="C33" s="216"/>
      <c r="D33" s="73">
        <f>SUM(D31:D32)</f>
        <v>2000</v>
      </c>
      <c r="E33" s="53">
        <f>SUM(E31:E32)</f>
        <v>575</v>
      </c>
      <c r="F33" s="73">
        <f>SUM(F31:F32)</f>
        <v>1425</v>
      </c>
      <c r="G33" s="53">
        <f>SUM(G31:G32)</f>
        <v>1500</v>
      </c>
    </row>
    <row r="34" spans="1:7" x14ac:dyDescent="0.3">
      <c r="A34" s="215" t="s">
        <v>37</v>
      </c>
      <c r="B34" s="215"/>
      <c r="C34" s="215"/>
      <c r="D34" s="88"/>
      <c r="E34" s="89"/>
      <c r="F34" s="89"/>
      <c r="G34" s="90"/>
    </row>
    <row r="35" spans="1:7" x14ac:dyDescent="0.3">
      <c r="A35" s="6" t="s">
        <v>38</v>
      </c>
      <c r="B35" s="6">
        <v>1</v>
      </c>
      <c r="C35" s="36" t="s">
        <v>39</v>
      </c>
      <c r="D35" s="72">
        <v>2450</v>
      </c>
      <c r="E35" s="35">
        <v>575</v>
      </c>
      <c r="F35" s="35">
        <v>1875</v>
      </c>
      <c r="G35" s="52">
        <v>1500</v>
      </c>
    </row>
    <row r="36" spans="1:7" x14ac:dyDescent="0.3">
      <c r="A36" s="6" t="s">
        <v>38</v>
      </c>
      <c r="B36" s="6">
        <v>2</v>
      </c>
      <c r="C36" s="36" t="s">
        <v>40</v>
      </c>
      <c r="D36" s="72">
        <v>0</v>
      </c>
      <c r="E36" s="35">
        <v>20</v>
      </c>
      <c r="F36" s="35">
        <v>-20</v>
      </c>
      <c r="G36" s="52">
        <f>SUM([1]Fakamatalaga!G112)</f>
        <v>0</v>
      </c>
    </row>
    <row r="37" spans="1:7" x14ac:dyDescent="0.3">
      <c r="A37" s="6" t="s">
        <v>38</v>
      </c>
      <c r="B37" s="6">
        <v>3</v>
      </c>
      <c r="C37" s="36" t="s">
        <v>41</v>
      </c>
      <c r="D37" s="72">
        <v>0</v>
      </c>
      <c r="E37" s="35">
        <v>0</v>
      </c>
      <c r="F37" s="35">
        <v>0</v>
      </c>
      <c r="G37" s="52">
        <v>6450</v>
      </c>
    </row>
    <row r="38" spans="1:7" x14ac:dyDescent="0.3">
      <c r="A38" s="76" t="s">
        <v>38</v>
      </c>
      <c r="B38" s="76">
        <v>4</v>
      </c>
      <c r="C38" s="77" t="s">
        <v>42</v>
      </c>
      <c r="D38" s="72">
        <v>2675</v>
      </c>
      <c r="E38" s="35">
        <v>1556</v>
      </c>
      <c r="F38" s="35">
        <v>1119</v>
      </c>
      <c r="G38" s="52">
        <f>Fakamatalaga!G151</f>
        <v>2700</v>
      </c>
    </row>
    <row r="39" spans="1:7" x14ac:dyDescent="0.3">
      <c r="A39" s="6" t="s">
        <v>38</v>
      </c>
      <c r="B39" s="6">
        <v>5</v>
      </c>
      <c r="C39" s="36" t="s">
        <v>43</v>
      </c>
      <c r="D39" s="72">
        <v>810</v>
      </c>
      <c r="E39" s="35">
        <v>0</v>
      </c>
      <c r="F39" s="35">
        <v>810</v>
      </c>
      <c r="G39" s="52">
        <v>0</v>
      </c>
    </row>
    <row r="40" spans="1:7" x14ac:dyDescent="0.3">
      <c r="A40" s="6" t="s">
        <v>38</v>
      </c>
      <c r="B40" s="6">
        <v>6</v>
      </c>
      <c r="C40" s="36" t="s">
        <v>44</v>
      </c>
      <c r="D40" s="72">
        <v>6945</v>
      </c>
      <c r="E40" s="35">
        <v>1400</v>
      </c>
      <c r="F40" s="35">
        <v>5545</v>
      </c>
      <c r="G40" s="52">
        <v>2500</v>
      </c>
    </row>
    <row r="41" spans="1:7" x14ac:dyDescent="0.3">
      <c r="A41" s="6" t="s">
        <v>38</v>
      </c>
      <c r="B41" s="6">
        <v>7</v>
      </c>
      <c r="C41" s="36" t="s">
        <v>45</v>
      </c>
      <c r="D41" s="72">
        <v>7860</v>
      </c>
      <c r="E41" s="35">
        <v>3467</v>
      </c>
      <c r="F41" s="35">
        <v>4393</v>
      </c>
      <c r="G41" s="52">
        <f>Fakamatalaga!G207</f>
        <v>5450</v>
      </c>
    </row>
    <row r="42" spans="1:7" x14ac:dyDescent="0.3">
      <c r="A42" s="6" t="s">
        <v>38</v>
      </c>
      <c r="B42" s="6">
        <v>8</v>
      </c>
      <c r="C42" s="36" t="s">
        <v>46</v>
      </c>
      <c r="D42" s="72">
        <v>730</v>
      </c>
      <c r="E42" s="35">
        <v>70</v>
      </c>
      <c r="F42" s="35">
        <v>660</v>
      </c>
      <c r="G42" s="52">
        <f>Fakamatalaga!G214</f>
        <v>275</v>
      </c>
    </row>
    <row r="43" spans="1:7" x14ac:dyDescent="0.3">
      <c r="A43" s="6" t="s">
        <v>38</v>
      </c>
      <c r="B43" s="6">
        <v>9</v>
      </c>
      <c r="C43" s="36" t="s">
        <v>47</v>
      </c>
      <c r="D43" s="72">
        <v>2025</v>
      </c>
      <c r="E43" s="35">
        <v>475</v>
      </c>
      <c r="F43" s="35">
        <v>1550</v>
      </c>
      <c r="G43" s="52">
        <v>1500</v>
      </c>
    </row>
    <row r="44" spans="1:7" x14ac:dyDescent="0.3">
      <c r="A44" s="214" t="s">
        <v>15</v>
      </c>
      <c r="B44" s="215"/>
      <c r="C44" s="216"/>
      <c r="D44" s="73">
        <f>SUM(D35:D43)</f>
        <v>23495</v>
      </c>
      <c r="E44" s="53">
        <f>SUM(E35:E43)</f>
        <v>7563</v>
      </c>
      <c r="F44" s="73">
        <f>SUM(F35:F43)</f>
        <v>15932</v>
      </c>
      <c r="G44" s="53">
        <f>SUM(G35:G43)</f>
        <v>20375</v>
      </c>
    </row>
    <row r="45" spans="1:7" x14ac:dyDescent="0.3">
      <c r="A45" s="215" t="s">
        <v>48</v>
      </c>
      <c r="B45" s="215"/>
      <c r="C45" s="215"/>
      <c r="D45" s="88"/>
      <c r="E45" s="89"/>
      <c r="F45" s="89"/>
      <c r="G45" s="90"/>
    </row>
    <row r="46" spans="1:7" x14ac:dyDescent="0.3">
      <c r="A46" s="6" t="s">
        <v>49</v>
      </c>
      <c r="B46" s="6">
        <v>1</v>
      </c>
      <c r="C46" s="36" t="s">
        <v>50</v>
      </c>
      <c r="D46" s="72">
        <v>8950</v>
      </c>
      <c r="E46" s="35">
        <v>2837.9</v>
      </c>
      <c r="F46" s="35">
        <v>6112.1</v>
      </c>
      <c r="G46" s="52">
        <v>10000</v>
      </c>
    </row>
    <row r="47" spans="1:7" x14ac:dyDescent="0.3">
      <c r="A47" s="6" t="s">
        <v>49</v>
      </c>
      <c r="B47" s="6">
        <v>2</v>
      </c>
      <c r="C47" s="36" t="s">
        <v>51</v>
      </c>
      <c r="D47" s="72">
        <v>21972</v>
      </c>
      <c r="E47" s="35">
        <v>6251.1</v>
      </c>
      <c r="F47" s="35">
        <v>15720.9</v>
      </c>
      <c r="G47" s="52">
        <v>16005</v>
      </c>
    </row>
    <row r="48" spans="1:7" x14ac:dyDescent="0.3">
      <c r="A48" s="6" t="s">
        <v>49</v>
      </c>
      <c r="B48" s="6">
        <v>3</v>
      </c>
      <c r="C48" s="36" t="s">
        <v>52</v>
      </c>
      <c r="D48" s="72">
        <v>70</v>
      </c>
      <c r="E48" s="35">
        <v>0</v>
      </c>
      <c r="F48" s="35">
        <v>70</v>
      </c>
      <c r="G48" s="52">
        <f>SUM([1]Fakamatalaga!G236)</f>
        <v>70</v>
      </c>
    </row>
    <row r="49" spans="1:9" x14ac:dyDescent="0.3">
      <c r="A49" s="6" t="s">
        <v>49</v>
      </c>
      <c r="B49" s="6">
        <v>4</v>
      </c>
      <c r="C49" s="36" t="s">
        <v>53</v>
      </c>
      <c r="D49" s="72">
        <v>240</v>
      </c>
      <c r="E49" s="35">
        <v>65.5</v>
      </c>
      <c r="F49" s="35">
        <v>174.5</v>
      </c>
      <c r="G49" s="52">
        <v>200</v>
      </c>
    </row>
    <row r="50" spans="1:9" x14ac:dyDescent="0.3">
      <c r="A50" s="6" t="s">
        <v>49</v>
      </c>
      <c r="B50" s="6">
        <v>5</v>
      </c>
      <c r="C50" s="36" t="s">
        <v>54</v>
      </c>
      <c r="D50" s="72">
        <v>250</v>
      </c>
      <c r="E50" s="35">
        <v>380</v>
      </c>
      <c r="F50" s="35">
        <v>-130</v>
      </c>
      <c r="G50" s="52">
        <v>700</v>
      </c>
    </row>
    <row r="51" spans="1:9" x14ac:dyDescent="0.3">
      <c r="A51" s="76" t="s">
        <v>49</v>
      </c>
      <c r="B51" s="76">
        <v>6</v>
      </c>
      <c r="C51" s="77" t="s">
        <v>55</v>
      </c>
      <c r="D51" s="72">
        <v>3625</v>
      </c>
      <c r="E51" s="35">
        <v>936</v>
      </c>
      <c r="F51" s="35">
        <v>2689</v>
      </c>
      <c r="G51" s="52">
        <v>5000</v>
      </c>
    </row>
    <row r="52" spans="1:9" x14ac:dyDescent="0.3">
      <c r="A52" s="6" t="s">
        <v>49</v>
      </c>
      <c r="B52" s="6">
        <v>7</v>
      </c>
      <c r="C52" s="45" t="s">
        <v>56</v>
      </c>
      <c r="D52" s="72">
        <v>260</v>
      </c>
      <c r="E52" s="35">
        <v>1475</v>
      </c>
      <c r="F52" s="35">
        <v>-1215</v>
      </c>
      <c r="G52" s="52">
        <v>3000</v>
      </c>
    </row>
    <row r="53" spans="1:9" x14ac:dyDescent="0.3">
      <c r="A53" s="6" t="s">
        <v>49</v>
      </c>
      <c r="B53" s="6">
        <v>8</v>
      </c>
      <c r="C53" s="45" t="s">
        <v>57</v>
      </c>
      <c r="D53" s="72">
        <v>0</v>
      </c>
      <c r="E53" s="35">
        <v>0</v>
      </c>
      <c r="F53" s="35">
        <v>0</v>
      </c>
      <c r="G53" s="52">
        <f>SUM([1]Fakamatalaga!G271)</f>
        <v>0</v>
      </c>
    </row>
    <row r="54" spans="1:9" x14ac:dyDescent="0.3">
      <c r="A54" s="214" t="s">
        <v>15</v>
      </c>
      <c r="B54" s="215"/>
      <c r="C54" s="216"/>
      <c r="D54" s="73">
        <f>SUM(D46:D53)</f>
        <v>35367</v>
      </c>
      <c r="E54" s="53">
        <f>SUM(E46:E53)</f>
        <v>11945.5</v>
      </c>
      <c r="F54" s="73">
        <f>SUM(F46:F53)</f>
        <v>23421.5</v>
      </c>
      <c r="G54" s="53">
        <f>SUM(G46:G53)</f>
        <v>34975</v>
      </c>
    </row>
    <row r="55" spans="1:9" x14ac:dyDescent="0.3">
      <c r="A55" s="215" t="s">
        <v>58</v>
      </c>
      <c r="B55" s="215"/>
      <c r="C55" s="215"/>
      <c r="D55" s="89"/>
      <c r="E55" s="89"/>
      <c r="F55" s="89"/>
      <c r="G55" s="89"/>
    </row>
    <row r="56" spans="1:9" x14ac:dyDescent="0.3">
      <c r="A56" s="6" t="s">
        <v>59</v>
      </c>
      <c r="B56" s="6">
        <v>1</v>
      </c>
      <c r="C56" s="36" t="s">
        <v>60</v>
      </c>
      <c r="D56" s="72">
        <v>2475</v>
      </c>
      <c r="E56" s="35">
        <v>10</v>
      </c>
      <c r="F56" s="35">
        <v>2465</v>
      </c>
      <c r="G56" s="52">
        <v>300</v>
      </c>
    </row>
    <row r="57" spans="1:9" x14ac:dyDescent="0.3">
      <c r="A57" s="6" t="s">
        <v>59</v>
      </c>
      <c r="B57" s="6">
        <v>2</v>
      </c>
      <c r="C57" s="36" t="s">
        <v>61</v>
      </c>
      <c r="D57" s="72">
        <v>350</v>
      </c>
      <c r="E57" s="35">
        <v>0</v>
      </c>
      <c r="F57" s="35">
        <v>350</v>
      </c>
      <c r="G57" s="52">
        <v>200</v>
      </c>
    </row>
    <row r="58" spans="1:9" x14ac:dyDescent="0.3">
      <c r="A58" s="214" t="s">
        <v>15</v>
      </c>
      <c r="B58" s="215"/>
      <c r="C58" s="216"/>
      <c r="D58" s="73">
        <f>SUM(D56:D57)</f>
        <v>2825</v>
      </c>
      <c r="E58" s="53">
        <f>SUM(E56:E57)</f>
        <v>10</v>
      </c>
      <c r="F58" s="73">
        <f>SUM(F56:F57)</f>
        <v>2815</v>
      </c>
      <c r="G58" s="53">
        <f>SUM(G56:G57)</f>
        <v>500</v>
      </c>
    </row>
    <row r="59" spans="1:9" x14ac:dyDescent="0.3">
      <c r="A59" s="88"/>
      <c r="B59" s="89"/>
      <c r="C59" s="89"/>
      <c r="D59" s="89"/>
      <c r="E59" s="89"/>
      <c r="F59" s="89"/>
      <c r="G59" s="90"/>
    </row>
    <row r="60" spans="1:9" x14ac:dyDescent="0.3">
      <c r="A60" s="211" t="s">
        <v>62</v>
      </c>
      <c r="B60" s="212"/>
      <c r="C60" s="213"/>
      <c r="D60" s="79">
        <v>152050</v>
      </c>
      <c r="E60" s="100">
        <v>3170</v>
      </c>
      <c r="F60" s="53">
        <v>23830</v>
      </c>
      <c r="G60" s="56">
        <f>SUM(G58+G54+G44+G33+G29+G22+G16+G12)</f>
        <v>231150</v>
      </c>
      <c r="I60" s="54"/>
    </row>
    <row r="61" spans="1:9" x14ac:dyDescent="0.3">
      <c r="A61" s="214" t="s">
        <v>63</v>
      </c>
      <c r="B61" s="215"/>
      <c r="C61" s="215"/>
      <c r="D61" s="43"/>
      <c r="E61" s="43">
        <v>100000</v>
      </c>
      <c r="F61" s="43">
        <v>0</v>
      </c>
      <c r="G61" s="87"/>
    </row>
    <row r="62" spans="1:9" x14ac:dyDescent="0.3">
      <c r="A62" s="6" t="s">
        <v>64</v>
      </c>
      <c r="B62" s="6">
        <v>1</v>
      </c>
      <c r="C62" s="36" t="s">
        <v>65</v>
      </c>
      <c r="D62" s="72">
        <v>27000</v>
      </c>
      <c r="E62" s="35">
        <v>37495</v>
      </c>
      <c r="F62" s="35">
        <v>2430.5</v>
      </c>
      <c r="G62" s="60">
        <v>37000</v>
      </c>
    </row>
    <row r="63" spans="1:9" x14ac:dyDescent="0.3">
      <c r="A63" s="6" t="s">
        <v>64</v>
      </c>
      <c r="B63" s="6">
        <v>2</v>
      </c>
      <c r="C63" s="36" t="s">
        <v>66</v>
      </c>
      <c r="D63" s="72">
        <v>100000</v>
      </c>
      <c r="E63" s="35">
        <v>7050</v>
      </c>
      <c r="F63" s="35">
        <v>5450</v>
      </c>
      <c r="G63" s="60">
        <v>200000</v>
      </c>
    </row>
    <row r="64" spans="1:9" x14ac:dyDescent="0.3">
      <c r="A64" s="6" t="s">
        <v>64</v>
      </c>
      <c r="B64" s="6">
        <v>3</v>
      </c>
      <c r="C64" s="36" t="s">
        <v>67</v>
      </c>
      <c r="D64" s="72">
        <v>39925.5</v>
      </c>
      <c r="E64" s="35">
        <v>8122</v>
      </c>
      <c r="F64" s="35">
        <v>-1122</v>
      </c>
      <c r="G64" s="60">
        <v>74990.3</v>
      </c>
    </row>
    <row r="65" spans="1:13" x14ac:dyDescent="0.3">
      <c r="A65" s="6" t="s">
        <v>64</v>
      </c>
      <c r="B65" s="6">
        <v>4</v>
      </c>
      <c r="C65" s="36" t="s">
        <v>68</v>
      </c>
      <c r="D65" s="72">
        <v>12500</v>
      </c>
      <c r="E65" s="35">
        <v>23247</v>
      </c>
      <c r="F65" s="35">
        <v>-3047</v>
      </c>
      <c r="G65" s="60">
        <v>24700</v>
      </c>
    </row>
    <row r="66" spans="1:13" x14ac:dyDescent="0.3">
      <c r="A66" s="6" t="s">
        <v>64</v>
      </c>
      <c r="B66" s="6">
        <v>5</v>
      </c>
      <c r="C66" s="36" t="s">
        <v>69</v>
      </c>
      <c r="D66" s="72">
        <v>7000</v>
      </c>
      <c r="E66" s="35">
        <v>0</v>
      </c>
      <c r="F66" s="35">
        <v>0</v>
      </c>
      <c r="G66" s="60">
        <v>18180</v>
      </c>
    </row>
    <row r="67" spans="1:13" x14ac:dyDescent="0.3">
      <c r="A67" s="6" t="s">
        <v>64</v>
      </c>
      <c r="B67" s="6">
        <v>6</v>
      </c>
      <c r="C67" s="36" t="s">
        <v>70</v>
      </c>
      <c r="D67" s="72">
        <v>20200</v>
      </c>
      <c r="E67" s="35">
        <v>0</v>
      </c>
      <c r="F67" s="35">
        <v>25000</v>
      </c>
      <c r="G67" s="60">
        <v>32700</v>
      </c>
    </row>
    <row r="68" spans="1:13" x14ac:dyDescent="0.3">
      <c r="A68" s="6" t="s">
        <v>64</v>
      </c>
      <c r="B68" s="6">
        <v>7</v>
      </c>
      <c r="C68" s="36" t="s">
        <v>71</v>
      </c>
      <c r="D68" s="72">
        <v>0</v>
      </c>
      <c r="E68" s="35">
        <v>0</v>
      </c>
      <c r="F68" s="35">
        <v>0</v>
      </c>
      <c r="G68" s="60">
        <f>SUM([1]Fakamatalaga!G296)</f>
        <v>0</v>
      </c>
    </row>
    <row r="69" spans="1:13" x14ac:dyDescent="0.3">
      <c r="A69" s="6" t="s">
        <v>64</v>
      </c>
      <c r="B69" s="6">
        <v>8</v>
      </c>
      <c r="C69" s="36" t="s">
        <v>72</v>
      </c>
      <c r="D69" s="72"/>
      <c r="E69" s="35">
        <v>0</v>
      </c>
      <c r="F69" s="35">
        <v>2000</v>
      </c>
      <c r="G69" s="60">
        <v>2000</v>
      </c>
    </row>
    <row r="70" spans="1:13" x14ac:dyDescent="0.3">
      <c r="A70" s="6" t="s">
        <v>64</v>
      </c>
      <c r="B70" s="6">
        <v>9</v>
      </c>
      <c r="C70" s="36" t="s">
        <v>73</v>
      </c>
      <c r="D70" s="72">
        <v>0</v>
      </c>
      <c r="G70" s="60"/>
    </row>
    <row r="71" spans="1:13" x14ac:dyDescent="0.3">
      <c r="A71" s="214" t="s">
        <v>74</v>
      </c>
      <c r="B71" s="215"/>
      <c r="C71" s="216"/>
      <c r="D71" s="73">
        <v>231625.5</v>
      </c>
      <c r="E71" s="53">
        <f>SUM(E62:E70)</f>
        <v>75914</v>
      </c>
      <c r="F71" s="53">
        <f>SUM(F62:F70)</f>
        <v>30711.5</v>
      </c>
      <c r="G71" s="74">
        <f>SUM(G62:G70)</f>
        <v>389570.3</v>
      </c>
    </row>
    <row r="72" spans="1:13" x14ac:dyDescent="0.3">
      <c r="A72" s="215" t="s">
        <v>62</v>
      </c>
      <c r="B72" s="215"/>
      <c r="C72" s="215"/>
      <c r="D72" s="73">
        <v>152050</v>
      </c>
      <c r="E72" s="53"/>
      <c r="F72" s="53"/>
      <c r="G72" s="56">
        <f>SUM(G60)</f>
        <v>231150</v>
      </c>
    </row>
    <row r="73" spans="1:13" x14ac:dyDescent="0.3">
      <c r="A73" s="89" t="s">
        <v>75</v>
      </c>
      <c r="B73" s="89"/>
      <c r="C73" s="89"/>
      <c r="D73" s="90">
        <v>383675.5</v>
      </c>
      <c r="E73" s="2"/>
      <c r="F73" s="2"/>
      <c r="G73" s="86">
        <f>SUM(G71:G72)</f>
        <v>620720.30000000005</v>
      </c>
    </row>
    <row r="74" spans="1:13" ht="15.45" customHeight="1" x14ac:dyDescent="0.3">
      <c r="A74" s="91" t="s">
        <v>76</v>
      </c>
      <c r="B74" s="91"/>
      <c r="C74" s="91"/>
      <c r="D74" s="91"/>
      <c r="E74" s="91"/>
      <c r="F74" s="91"/>
      <c r="G74" s="92"/>
    </row>
    <row r="75" spans="1:13" x14ac:dyDescent="0.3">
      <c r="A75" s="80" t="s">
        <v>5</v>
      </c>
      <c r="B75" s="34"/>
      <c r="C75" s="36" t="s">
        <v>77</v>
      </c>
      <c r="D75" s="72">
        <v>68997</v>
      </c>
      <c r="E75" s="35">
        <v>173147.81</v>
      </c>
      <c r="F75" s="60">
        <v>-54807.81</v>
      </c>
      <c r="G75" s="60">
        <f>G12</f>
        <v>158900</v>
      </c>
      <c r="M75" s="54"/>
    </row>
    <row r="76" spans="1:13" x14ac:dyDescent="0.3">
      <c r="A76" s="80" t="s">
        <v>17</v>
      </c>
      <c r="B76" s="34"/>
      <c r="C76" s="36" t="s">
        <v>78</v>
      </c>
      <c r="D76" s="72">
        <v>2000</v>
      </c>
      <c r="E76" s="53">
        <v>1220</v>
      </c>
      <c r="F76" s="53">
        <v>3780</v>
      </c>
      <c r="G76" s="74">
        <f>G16</f>
        <v>3000</v>
      </c>
    </row>
    <row r="77" spans="1:13" x14ac:dyDescent="0.3">
      <c r="A77" s="80" t="s">
        <v>21</v>
      </c>
      <c r="B77" s="6"/>
      <c r="C77" s="36" t="s">
        <v>79</v>
      </c>
      <c r="D77" s="72">
        <v>12746</v>
      </c>
      <c r="E77" s="35">
        <v>3855.5</v>
      </c>
      <c r="F77" s="60">
        <v>6344.5</v>
      </c>
      <c r="G77" s="60">
        <f>G22</f>
        <v>5300</v>
      </c>
    </row>
    <row r="78" spans="1:13" x14ac:dyDescent="0.3">
      <c r="A78" s="80" t="s">
        <v>27</v>
      </c>
      <c r="B78" s="6"/>
      <c r="C78" s="36" t="s">
        <v>80</v>
      </c>
      <c r="D78" s="72">
        <v>4620</v>
      </c>
      <c r="E78" s="35">
        <v>2920</v>
      </c>
      <c r="F78" s="60">
        <v>4520</v>
      </c>
      <c r="G78" s="60">
        <f>G29</f>
        <v>6600</v>
      </c>
    </row>
    <row r="79" spans="1:13" x14ac:dyDescent="0.3">
      <c r="A79" s="80" t="s">
        <v>34</v>
      </c>
      <c r="B79" s="6"/>
      <c r="C79" s="77" t="s">
        <v>81</v>
      </c>
      <c r="D79" s="72">
        <v>2000</v>
      </c>
      <c r="E79" s="35">
        <v>2805</v>
      </c>
      <c r="F79" s="60">
        <v>195</v>
      </c>
      <c r="G79" s="74">
        <f>G33</f>
        <v>1500</v>
      </c>
    </row>
    <row r="80" spans="1:13" x14ac:dyDescent="0.3">
      <c r="A80" s="80" t="s">
        <v>38</v>
      </c>
      <c r="B80" s="6"/>
      <c r="C80" s="36" t="s">
        <v>82</v>
      </c>
      <c r="D80" s="72">
        <v>23495</v>
      </c>
      <c r="E80" s="35">
        <v>4768</v>
      </c>
      <c r="F80" s="60">
        <v>11672</v>
      </c>
      <c r="G80" s="60">
        <f>G44</f>
        <v>20375</v>
      </c>
    </row>
    <row r="81" spans="1:7" x14ac:dyDescent="0.3">
      <c r="A81" s="80" t="s">
        <v>49</v>
      </c>
      <c r="B81" s="6"/>
      <c r="C81" s="36" t="s">
        <v>83</v>
      </c>
      <c r="D81" s="72">
        <v>35367</v>
      </c>
      <c r="E81" s="35">
        <v>12076.9</v>
      </c>
      <c r="F81" s="60">
        <v>24633.1</v>
      </c>
      <c r="G81" s="60">
        <f>G54</f>
        <v>34975</v>
      </c>
    </row>
    <row r="82" spans="1:7" x14ac:dyDescent="0.3">
      <c r="A82" s="80" t="s">
        <v>59</v>
      </c>
      <c r="B82" s="6"/>
      <c r="C82" s="36" t="s">
        <v>84</v>
      </c>
      <c r="D82" s="72">
        <v>2825</v>
      </c>
      <c r="E82" s="35">
        <v>205</v>
      </c>
      <c r="F82" s="60">
        <v>2095</v>
      </c>
      <c r="G82" s="74">
        <f>G58</f>
        <v>500</v>
      </c>
    </row>
    <row r="83" spans="1:7" x14ac:dyDescent="0.3">
      <c r="A83" s="80" t="s">
        <v>64</v>
      </c>
      <c r="B83" s="34"/>
      <c r="C83" s="34" t="s">
        <v>85</v>
      </c>
      <c r="D83" s="72">
        <v>231625.5</v>
      </c>
      <c r="E83" s="35">
        <v>247548.5</v>
      </c>
      <c r="F83" s="60">
        <v>209021.8</v>
      </c>
      <c r="G83" s="60">
        <f>G71</f>
        <v>389570.3</v>
      </c>
    </row>
    <row r="84" spans="1:7" ht="18" x14ac:dyDescent="0.35">
      <c r="A84" s="2" t="s">
        <v>86</v>
      </c>
      <c r="B84" s="2"/>
      <c r="C84" s="2"/>
      <c r="D84" s="81">
        <v>383675.5</v>
      </c>
      <c r="E84" s="59">
        <f>SUM(E75:E83)</f>
        <v>448546.70999999996</v>
      </c>
      <c r="F84" s="53">
        <f>SUM(F75:F83)</f>
        <v>207453.59</v>
      </c>
      <c r="G84" s="59">
        <f>SUM(G75:G83)</f>
        <v>620720.30000000005</v>
      </c>
    </row>
    <row r="85" spans="1:7" x14ac:dyDescent="0.3">
      <c r="E85" s="65"/>
      <c r="F85"/>
      <c r="G85"/>
    </row>
    <row r="86" spans="1:7" x14ac:dyDescent="0.3">
      <c r="E86" s="65"/>
      <c r="F86"/>
      <c r="G86"/>
    </row>
    <row r="87" spans="1:7" x14ac:dyDescent="0.3">
      <c r="E87" s="65"/>
      <c r="F87"/>
      <c r="G87"/>
    </row>
    <row r="88" spans="1:7" x14ac:dyDescent="0.3">
      <c r="E88" s="65"/>
      <c r="F88"/>
      <c r="G88"/>
    </row>
    <row r="89" spans="1:7" x14ac:dyDescent="0.3">
      <c r="E89" s="65"/>
      <c r="F89"/>
      <c r="G89"/>
    </row>
    <row r="90" spans="1:7" x14ac:dyDescent="0.3">
      <c r="E90" s="65"/>
      <c r="F90"/>
      <c r="G90"/>
    </row>
    <row r="91" spans="1:7" x14ac:dyDescent="0.3">
      <c r="E91" s="65"/>
      <c r="F91"/>
      <c r="G91"/>
    </row>
    <row r="92" spans="1:7" x14ac:dyDescent="0.3">
      <c r="E92" s="65"/>
      <c r="F92"/>
      <c r="G92"/>
    </row>
    <row r="93" spans="1:7" x14ac:dyDescent="0.3">
      <c r="E93" s="65"/>
      <c r="F93"/>
      <c r="G93"/>
    </row>
    <row r="94" spans="1:7" x14ac:dyDescent="0.3">
      <c r="E94" s="65"/>
      <c r="F94"/>
      <c r="G94"/>
    </row>
    <row r="95" spans="1:7" x14ac:dyDescent="0.3">
      <c r="E95" s="65"/>
      <c r="F95"/>
      <c r="G95"/>
    </row>
    <row r="96" spans="1:7" x14ac:dyDescent="0.3">
      <c r="E96" s="65"/>
      <c r="F96"/>
      <c r="G96"/>
    </row>
    <row r="97" spans="4:5" customFormat="1" x14ac:dyDescent="0.3">
      <c r="D97" s="1"/>
      <c r="E97" s="65"/>
    </row>
    <row r="98" spans="4:5" customFormat="1" x14ac:dyDescent="0.3">
      <c r="D98" s="1"/>
      <c r="E98" s="65"/>
    </row>
    <row r="99" spans="4:5" customFormat="1" x14ac:dyDescent="0.3">
      <c r="D99" s="1"/>
      <c r="E99" s="65"/>
    </row>
    <row r="100" spans="4:5" customFormat="1" x14ac:dyDescent="0.3">
      <c r="D100" s="1"/>
      <c r="E100" s="65"/>
    </row>
    <row r="101" spans="4:5" customFormat="1" x14ac:dyDescent="0.3">
      <c r="D101" s="1"/>
      <c r="E101" s="65"/>
    </row>
    <row r="102" spans="4:5" customFormat="1" x14ac:dyDescent="0.3">
      <c r="D102" s="1"/>
      <c r="E102" s="65"/>
    </row>
    <row r="103" spans="4:5" customFormat="1" x14ac:dyDescent="0.3">
      <c r="D103" s="1"/>
      <c r="E103" s="65"/>
    </row>
    <row r="104" spans="4:5" customFormat="1" x14ac:dyDescent="0.3">
      <c r="D104" s="1"/>
      <c r="E104" s="65"/>
    </row>
    <row r="105" spans="4:5" customFormat="1" x14ac:dyDescent="0.3">
      <c r="D105" s="1"/>
      <c r="E105" s="65"/>
    </row>
    <row r="106" spans="4:5" customFormat="1" x14ac:dyDescent="0.3">
      <c r="D106" s="1"/>
      <c r="E106" s="65"/>
    </row>
    <row r="107" spans="4:5" customFormat="1" x14ac:dyDescent="0.3">
      <c r="D107" s="1"/>
      <c r="E107" s="65"/>
    </row>
    <row r="108" spans="4:5" customFormat="1" x14ac:dyDescent="0.3">
      <c r="D108" s="1"/>
      <c r="E108" s="65"/>
    </row>
    <row r="109" spans="4:5" customFormat="1" x14ac:dyDescent="0.3">
      <c r="D109" s="1"/>
      <c r="E109" s="65"/>
    </row>
    <row r="110" spans="4:5" customFormat="1" x14ac:dyDescent="0.3">
      <c r="D110" s="1"/>
      <c r="E110" s="65"/>
    </row>
    <row r="111" spans="4:5" customFormat="1" x14ac:dyDescent="0.3">
      <c r="D111" s="1"/>
      <c r="E111" s="65"/>
    </row>
    <row r="112" spans="4:5" customFormat="1" x14ac:dyDescent="0.3">
      <c r="D112" s="1"/>
      <c r="E112" s="65"/>
    </row>
    <row r="113" spans="4:5" customFormat="1" x14ac:dyDescent="0.3">
      <c r="D113" s="1"/>
      <c r="E113" s="65"/>
    </row>
    <row r="114" spans="4:5" customFormat="1" x14ac:dyDescent="0.3">
      <c r="D114" s="1"/>
      <c r="E114" s="65"/>
    </row>
    <row r="115" spans="4:5" customFormat="1" x14ac:dyDescent="0.3">
      <c r="D115" s="1"/>
      <c r="E115" s="65"/>
    </row>
    <row r="116" spans="4:5" customFormat="1" x14ac:dyDescent="0.3">
      <c r="D116" s="1"/>
      <c r="E116" s="65"/>
    </row>
    <row r="117" spans="4:5" customFormat="1" x14ac:dyDescent="0.3">
      <c r="D117" s="1"/>
      <c r="E117" s="65"/>
    </row>
    <row r="118" spans="4:5" customFormat="1" x14ac:dyDescent="0.3">
      <c r="D118" s="1"/>
      <c r="E118" s="65"/>
    </row>
    <row r="119" spans="4:5" customFormat="1" x14ac:dyDescent="0.3">
      <c r="D119" s="1"/>
      <c r="E119" s="65"/>
    </row>
    <row r="120" spans="4:5" customFormat="1" x14ac:dyDescent="0.3">
      <c r="D120" s="1"/>
      <c r="E120" s="65"/>
    </row>
    <row r="121" spans="4:5" customFormat="1" x14ac:dyDescent="0.3">
      <c r="D121" s="1"/>
      <c r="E121" s="65"/>
    </row>
    <row r="122" spans="4:5" customFormat="1" x14ac:dyDescent="0.3">
      <c r="D122" s="1"/>
      <c r="E122" s="65"/>
    </row>
    <row r="123" spans="4:5" customFormat="1" x14ac:dyDescent="0.3">
      <c r="D123" s="1"/>
      <c r="E123" s="65"/>
    </row>
    <row r="124" spans="4:5" customFormat="1" x14ac:dyDescent="0.3">
      <c r="D124" s="1"/>
      <c r="E124" s="65"/>
    </row>
    <row r="125" spans="4:5" customFormat="1" x14ac:dyDescent="0.3">
      <c r="D125" s="1"/>
      <c r="E125" s="65"/>
    </row>
    <row r="126" spans="4:5" customFormat="1" x14ac:dyDescent="0.3">
      <c r="D126" s="1"/>
      <c r="E126" s="65"/>
    </row>
    <row r="127" spans="4:5" customFormat="1" x14ac:dyDescent="0.3">
      <c r="D127" s="1"/>
      <c r="E127" s="65"/>
    </row>
    <row r="128" spans="4:5" customFormat="1" x14ac:dyDescent="0.3">
      <c r="D128" s="1"/>
      <c r="E128" s="65"/>
    </row>
    <row r="129" spans="4:5" customFormat="1" x14ac:dyDescent="0.3">
      <c r="D129" s="1"/>
      <c r="E129" s="65"/>
    </row>
    <row r="130" spans="4:5" customFormat="1" x14ac:dyDescent="0.3">
      <c r="D130" s="1"/>
      <c r="E130" s="65"/>
    </row>
    <row r="131" spans="4:5" customFormat="1" x14ac:dyDescent="0.3">
      <c r="D131" s="1"/>
      <c r="E131" s="65"/>
    </row>
    <row r="132" spans="4:5" customFormat="1" x14ac:dyDescent="0.3">
      <c r="D132" s="1"/>
      <c r="E132" s="65"/>
    </row>
    <row r="133" spans="4:5" customFormat="1" x14ac:dyDescent="0.3">
      <c r="D133" s="1"/>
      <c r="E133" s="65"/>
    </row>
    <row r="134" spans="4:5" customFormat="1" x14ac:dyDescent="0.3">
      <c r="D134" s="1"/>
      <c r="E134" s="65"/>
    </row>
    <row r="135" spans="4:5" customFormat="1" x14ac:dyDescent="0.3">
      <c r="D135" s="1"/>
      <c r="E135" s="65"/>
    </row>
    <row r="136" spans="4:5" customFormat="1" x14ac:dyDescent="0.3">
      <c r="D136" s="1"/>
      <c r="E136" s="65"/>
    </row>
    <row r="137" spans="4:5" customFormat="1" x14ac:dyDescent="0.3">
      <c r="D137" s="1"/>
      <c r="E137" s="65"/>
    </row>
    <row r="138" spans="4:5" customFormat="1" x14ac:dyDescent="0.3">
      <c r="D138" s="1"/>
      <c r="E138" s="65"/>
    </row>
    <row r="139" spans="4:5" customFormat="1" x14ac:dyDescent="0.3">
      <c r="D139" s="1"/>
      <c r="E139" s="65"/>
    </row>
    <row r="140" spans="4:5" customFormat="1" x14ac:dyDescent="0.3">
      <c r="D140" s="1"/>
      <c r="E140" s="65"/>
    </row>
    <row r="141" spans="4:5" customFormat="1" x14ac:dyDescent="0.3">
      <c r="D141" s="1"/>
      <c r="E141" s="65"/>
    </row>
    <row r="142" spans="4:5" customFormat="1" x14ac:dyDescent="0.3">
      <c r="D142" s="1"/>
      <c r="E142" s="65"/>
    </row>
    <row r="143" spans="4:5" customFormat="1" x14ac:dyDescent="0.3">
      <c r="D143" s="1"/>
      <c r="E143" s="65"/>
    </row>
    <row r="144" spans="4:5" customFormat="1" x14ac:dyDescent="0.3">
      <c r="D144" s="1"/>
      <c r="E144" s="65"/>
    </row>
    <row r="145" spans="4:5" customFormat="1" x14ac:dyDescent="0.3">
      <c r="D145" s="1"/>
      <c r="E145" s="65"/>
    </row>
    <row r="146" spans="4:5" customFormat="1" x14ac:dyDescent="0.3">
      <c r="D146" s="1"/>
      <c r="E146" s="65"/>
    </row>
    <row r="147" spans="4:5" customFormat="1" x14ac:dyDescent="0.3">
      <c r="D147" s="1"/>
      <c r="E147" s="65"/>
    </row>
    <row r="148" spans="4:5" customFormat="1" x14ac:dyDescent="0.3">
      <c r="D148" s="1"/>
      <c r="E148" s="65"/>
    </row>
    <row r="149" spans="4:5" customFormat="1" x14ac:dyDescent="0.3">
      <c r="D149" s="1"/>
      <c r="E149" s="65"/>
    </row>
    <row r="150" spans="4:5" customFormat="1" x14ac:dyDescent="0.3">
      <c r="D150" s="1"/>
      <c r="E150" s="65"/>
    </row>
    <row r="151" spans="4:5" customFormat="1" x14ac:dyDescent="0.3">
      <c r="D151" s="1"/>
      <c r="E151" s="65"/>
    </row>
    <row r="152" spans="4:5" customFormat="1" x14ac:dyDescent="0.3">
      <c r="D152" s="1"/>
      <c r="E152" s="65"/>
    </row>
    <row r="153" spans="4:5" customFormat="1" x14ac:dyDescent="0.3">
      <c r="D153" s="1"/>
      <c r="E153" s="65"/>
    </row>
    <row r="154" spans="4:5" customFormat="1" x14ac:dyDescent="0.3">
      <c r="D154" s="1"/>
      <c r="E154" s="65"/>
    </row>
    <row r="155" spans="4:5" customFormat="1" x14ac:dyDescent="0.3">
      <c r="D155" s="1"/>
      <c r="E155" s="65"/>
    </row>
    <row r="156" spans="4:5" customFormat="1" x14ac:dyDescent="0.3">
      <c r="D156" s="1"/>
      <c r="E156" s="65"/>
    </row>
    <row r="157" spans="4:5" customFormat="1" x14ac:dyDescent="0.3">
      <c r="D157" s="1"/>
      <c r="E157" s="65"/>
    </row>
    <row r="158" spans="4:5" customFormat="1" x14ac:dyDescent="0.3">
      <c r="D158" s="1"/>
      <c r="E158" s="65"/>
    </row>
    <row r="159" spans="4:5" customFormat="1" x14ac:dyDescent="0.3">
      <c r="D159" s="1"/>
      <c r="E159" s="65"/>
    </row>
    <row r="160" spans="4:5" customFormat="1" x14ac:dyDescent="0.3">
      <c r="D160" s="1"/>
      <c r="E160" s="65"/>
    </row>
    <row r="161" spans="4:5" customFormat="1" x14ac:dyDescent="0.3">
      <c r="D161" s="1"/>
      <c r="E161" s="65"/>
    </row>
    <row r="162" spans="4:5" customFormat="1" x14ac:dyDescent="0.3">
      <c r="D162" s="1"/>
      <c r="E162" s="65"/>
    </row>
    <row r="163" spans="4:5" customFormat="1" x14ac:dyDescent="0.3">
      <c r="D163" s="1"/>
      <c r="E163" s="65"/>
    </row>
    <row r="164" spans="4:5" customFormat="1" x14ac:dyDescent="0.3">
      <c r="D164" s="1"/>
      <c r="E164" s="65"/>
    </row>
    <row r="165" spans="4:5" customFormat="1" x14ac:dyDescent="0.3">
      <c r="D165" s="1"/>
      <c r="E165" s="65"/>
    </row>
    <row r="166" spans="4:5" customFormat="1" x14ac:dyDescent="0.3">
      <c r="D166" s="1"/>
      <c r="E166" s="65"/>
    </row>
    <row r="167" spans="4:5" customFormat="1" x14ac:dyDescent="0.3">
      <c r="D167" s="1"/>
      <c r="E167" s="65"/>
    </row>
    <row r="168" spans="4:5" customFormat="1" x14ac:dyDescent="0.3">
      <c r="D168" s="1"/>
      <c r="E168" s="65"/>
    </row>
    <row r="169" spans="4:5" customFormat="1" x14ac:dyDescent="0.3">
      <c r="D169" s="1"/>
      <c r="E169" s="65"/>
    </row>
    <row r="170" spans="4:5" customFormat="1" x14ac:dyDescent="0.3">
      <c r="D170" s="1"/>
      <c r="E170" s="65"/>
    </row>
    <row r="171" spans="4:5" customFormat="1" x14ac:dyDescent="0.3">
      <c r="D171" s="1"/>
      <c r="E171" s="65"/>
    </row>
    <row r="172" spans="4:5" customFormat="1" x14ac:dyDescent="0.3">
      <c r="D172" s="1"/>
      <c r="E172" s="65"/>
    </row>
    <row r="173" spans="4:5" customFormat="1" x14ac:dyDescent="0.3">
      <c r="D173" s="1"/>
      <c r="E173" s="65"/>
    </row>
    <row r="174" spans="4:5" customFormat="1" x14ac:dyDescent="0.3">
      <c r="D174" s="1"/>
      <c r="E174" s="65"/>
    </row>
    <row r="175" spans="4:5" customFormat="1" x14ac:dyDescent="0.3">
      <c r="D175" s="1"/>
      <c r="E175" s="65"/>
    </row>
    <row r="176" spans="4:5" customFormat="1" x14ac:dyDescent="0.3">
      <c r="D176" s="1"/>
      <c r="E176" s="65"/>
    </row>
    <row r="177" spans="4:6" customFormat="1" x14ac:dyDescent="0.3">
      <c r="D177" s="1"/>
      <c r="E177" s="65"/>
    </row>
    <row r="178" spans="4:6" customFormat="1" x14ac:dyDescent="0.3">
      <c r="D178" s="1"/>
      <c r="E178" s="65"/>
    </row>
    <row r="179" spans="4:6" customFormat="1" x14ac:dyDescent="0.3">
      <c r="D179" s="1"/>
      <c r="E179" s="65"/>
      <c r="F179" s="82"/>
    </row>
    <row r="180" spans="4:6" customFormat="1" x14ac:dyDescent="0.3">
      <c r="D180" s="1"/>
      <c r="E180" s="65"/>
      <c r="F180" s="82"/>
    </row>
    <row r="181" spans="4:6" customFormat="1" x14ac:dyDescent="0.3">
      <c r="D181" s="1"/>
      <c r="E181" s="65"/>
      <c r="F181" s="82"/>
    </row>
    <row r="182" spans="4:6" customFormat="1" x14ac:dyDescent="0.3">
      <c r="D182" s="1"/>
      <c r="E182" s="65"/>
      <c r="F182" s="82"/>
    </row>
    <row r="183" spans="4:6" customFormat="1" x14ac:dyDescent="0.3">
      <c r="D183" s="1"/>
      <c r="E183" s="65"/>
      <c r="F183" s="82"/>
    </row>
    <row r="184" spans="4:6" customFormat="1" x14ac:dyDescent="0.3">
      <c r="D184" s="1"/>
      <c r="E184" s="65"/>
      <c r="F184" s="82"/>
    </row>
    <row r="185" spans="4:6" customFormat="1" x14ac:dyDescent="0.3">
      <c r="D185" s="1"/>
      <c r="E185" s="65"/>
      <c r="F185" s="82"/>
    </row>
    <row r="186" spans="4:6" customFormat="1" x14ac:dyDescent="0.3">
      <c r="D186" s="1"/>
      <c r="E186" s="65"/>
      <c r="F186" s="82"/>
    </row>
    <row r="187" spans="4:6" customFormat="1" x14ac:dyDescent="0.3">
      <c r="D187" s="1"/>
      <c r="E187" s="65"/>
      <c r="F187" s="82"/>
    </row>
    <row r="188" spans="4:6" customFormat="1" x14ac:dyDescent="0.3">
      <c r="D188" s="1"/>
      <c r="E188" s="65"/>
      <c r="F188" s="82"/>
    </row>
    <row r="189" spans="4:6" customFormat="1" x14ac:dyDescent="0.3">
      <c r="D189" s="1"/>
      <c r="E189" s="65"/>
      <c r="F189" s="82"/>
    </row>
    <row r="190" spans="4:6" customFormat="1" x14ac:dyDescent="0.3">
      <c r="D190" s="1"/>
      <c r="E190" s="65"/>
      <c r="F190" s="82"/>
    </row>
    <row r="191" spans="4:6" customFormat="1" x14ac:dyDescent="0.3">
      <c r="D191" s="1"/>
      <c r="E191" s="65"/>
      <c r="F191" s="82"/>
    </row>
    <row r="192" spans="4:6" customFormat="1" x14ac:dyDescent="0.3">
      <c r="D192" s="1"/>
      <c r="E192" s="65"/>
      <c r="F192" s="82"/>
    </row>
    <row r="193" spans="4:6" customFormat="1" x14ac:dyDescent="0.3">
      <c r="D193" s="1"/>
      <c r="E193" s="65"/>
      <c r="F193" s="82"/>
    </row>
    <row r="194" spans="4:6" customFormat="1" x14ac:dyDescent="0.3">
      <c r="D194" s="1"/>
      <c r="E194" s="65"/>
      <c r="F194" s="82"/>
    </row>
    <row r="195" spans="4:6" customFormat="1" x14ac:dyDescent="0.3">
      <c r="D195" s="1"/>
      <c r="E195" s="65"/>
      <c r="F195" s="82"/>
    </row>
    <row r="196" spans="4:6" customFormat="1" x14ac:dyDescent="0.3">
      <c r="D196" s="1"/>
      <c r="E196" s="65"/>
      <c r="F196" s="82"/>
    </row>
    <row r="197" spans="4:6" customFormat="1" x14ac:dyDescent="0.3">
      <c r="D197" s="1"/>
      <c r="E197" s="65"/>
      <c r="F197" s="82"/>
    </row>
    <row r="198" spans="4:6" customFormat="1" x14ac:dyDescent="0.3">
      <c r="D198" s="1"/>
      <c r="E198" s="65"/>
      <c r="F198" s="82"/>
    </row>
    <row r="199" spans="4:6" customFormat="1" x14ac:dyDescent="0.3">
      <c r="D199" s="1"/>
      <c r="E199" s="65"/>
      <c r="F199" s="82"/>
    </row>
    <row r="200" spans="4:6" customFormat="1" x14ac:dyDescent="0.3">
      <c r="D200" s="1"/>
      <c r="E200" s="65"/>
      <c r="F200" s="82"/>
    </row>
    <row r="201" spans="4:6" customFormat="1" x14ac:dyDescent="0.3">
      <c r="D201" s="1"/>
      <c r="E201" s="65"/>
      <c r="F201" s="82"/>
    </row>
    <row r="202" spans="4:6" customFormat="1" x14ac:dyDescent="0.3">
      <c r="D202" s="1"/>
      <c r="E202" s="65"/>
      <c r="F202" s="82"/>
    </row>
    <row r="203" spans="4:6" customFormat="1" x14ac:dyDescent="0.3">
      <c r="D203" s="1"/>
      <c r="E203" s="65"/>
      <c r="F203" s="82"/>
    </row>
    <row r="204" spans="4:6" customFormat="1" x14ac:dyDescent="0.3">
      <c r="D204" s="1"/>
      <c r="E204" s="65"/>
      <c r="F204" s="82"/>
    </row>
    <row r="205" spans="4:6" customFormat="1" x14ac:dyDescent="0.3">
      <c r="D205" s="1"/>
      <c r="E205" s="65"/>
      <c r="F205" s="82"/>
    </row>
    <row r="206" spans="4:6" customFormat="1" x14ac:dyDescent="0.3">
      <c r="D206" s="1"/>
      <c r="E206" s="65"/>
      <c r="F206" s="82"/>
    </row>
    <row r="207" spans="4:6" customFormat="1" x14ac:dyDescent="0.3">
      <c r="D207" s="1"/>
      <c r="E207" s="65"/>
      <c r="F207" s="82"/>
    </row>
    <row r="208" spans="4:6" customFormat="1" x14ac:dyDescent="0.3">
      <c r="D208" s="1"/>
      <c r="E208" s="65"/>
      <c r="F208" s="82"/>
    </row>
    <row r="209" spans="4:6" customFormat="1" x14ac:dyDescent="0.3">
      <c r="D209" s="1"/>
      <c r="E209" s="65"/>
      <c r="F209" s="82"/>
    </row>
    <row r="210" spans="4:6" customFormat="1" x14ac:dyDescent="0.3">
      <c r="D210" s="1"/>
      <c r="E210" s="65"/>
      <c r="F210" s="82"/>
    </row>
    <row r="211" spans="4:6" customFormat="1" x14ac:dyDescent="0.3">
      <c r="D211" s="1"/>
      <c r="E211" s="65"/>
      <c r="F211" s="82"/>
    </row>
    <row r="212" spans="4:6" customFormat="1" x14ac:dyDescent="0.3">
      <c r="D212" s="1"/>
      <c r="E212" s="65"/>
      <c r="F212" s="82"/>
    </row>
    <row r="213" spans="4:6" customFormat="1" x14ac:dyDescent="0.3">
      <c r="D213" s="1"/>
      <c r="E213" s="65"/>
      <c r="F213" s="82"/>
    </row>
    <row r="214" spans="4:6" customFormat="1" x14ac:dyDescent="0.3">
      <c r="D214" s="1"/>
      <c r="E214" s="65"/>
      <c r="F214" s="82"/>
    </row>
    <row r="215" spans="4:6" customFormat="1" x14ac:dyDescent="0.3">
      <c r="D215" s="1"/>
      <c r="E215" s="65"/>
      <c r="F215" s="82"/>
    </row>
    <row r="216" spans="4:6" customFormat="1" x14ac:dyDescent="0.3">
      <c r="D216" s="1"/>
      <c r="E216" s="65"/>
      <c r="F216" s="82"/>
    </row>
    <row r="217" spans="4:6" customFormat="1" x14ac:dyDescent="0.3">
      <c r="D217" s="1"/>
      <c r="E217" s="65"/>
      <c r="F217" s="82"/>
    </row>
    <row r="218" spans="4:6" customFormat="1" x14ac:dyDescent="0.3">
      <c r="D218" s="1"/>
      <c r="E218" s="65"/>
      <c r="F218" s="82"/>
    </row>
    <row r="219" spans="4:6" customFormat="1" x14ac:dyDescent="0.3">
      <c r="D219" s="1"/>
      <c r="E219" s="65"/>
      <c r="F219" s="82"/>
    </row>
    <row r="220" spans="4:6" customFormat="1" x14ac:dyDescent="0.3">
      <c r="D220" s="1"/>
      <c r="E220" s="65"/>
      <c r="F220" s="82"/>
    </row>
    <row r="221" spans="4:6" customFormat="1" x14ac:dyDescent="0.3">
      <c r="D221" s="1"/>
      <c r="E221" s="65"/>
      <c r="F221" s="82"/>
    </row>
    <row r="222" spans="4:6" customFormat="1" x14ac:dyDescent="0.3">
      <c r="D222" s="1"/>
      <c r="E222" s="65"/>
      <c r="F222" s="82"/>
    </row>
    <row r="223" spans="4:6" customFormat="1" x14ac:dyDescent="0.3">
      <c r="D223" s="1"/>
      <c r="E223" s="65"/>
      <c r="F223" s="82"/>
    </row>
    <row r="224" spans="4:6" customFormat="1" x14ac:dyDescent="0.3">
      <c r="D224" s="1"/>
      <c r="E224" s="65"/>
      <c r="F224" s="82"/>
    </row>
    <row r="225" spans="4:6" customFormat="1" x14ac:dyDescent="0.3">
      <c r="D225" s="1"/>
      <c r="E225" s="65"/>
      <c r="F225" s="82"/>
    </row>
    <row r="226" spans="4:6" customFormat="1" x14ac:dyDescent="0.3">
      <c r="D226" s="1"/>
      <c r="E226" s="65"/>
      <c r="F226" s="82"/>
    </row>
    <row r="227" spans="4:6" customFormat="1" x14ac:dyDescent="0.3">
      <c r="D227" s="1"/>
      <c r="E227" s="65"/>
      <c r="F227" s="82"/>
    </row>
    <row r="228" spans="4:6" customFormat="1" x14ac:dyDescent="0.3">
      <c r="D228" s="1"/>
      <c r="E228" s="65"/>
      <c r="F228" s="82"/>
    </row>
    <row r="229" spans="4:6" customFormat="1" x14ac:dyDescent="0.3">
      <c r="D229" s="1"/>
      <c r="E229" s="65"/>
      <c r="F229" s="82"/>
    </row>
    <row r="230" spans="4:6" customFormat="1" x14ac:dyDescent="0.3">
      <c r="D230" s="1"/>
      <c r="E230" s="65"/>
      <c r="F230" s="82"/>
    </row>
    <row r="231" spans="4:6" customFormat="1" x14ac:dyDescent="0.3">
      <c r="D231" s="1"/>
      <c r="E231" s="65"/>
      <c r="F231" s="82"/>
    </row>
    <row r="232" spans="4:6" customFormat="1" x14ac:dyDescent="0.3">
      <c r="D232" s="1"/>
      <c r="E232" s="65"/>
      <c r="F232" s="82"/>
    </row>
    <row r="233" spans="4:6" customFormat="1" x14ac:dyDescent="0.3">
      <c r="D233" s="1"/>
      <c r="E233" s="65"/>
      <c r="F233" s="82"/>
    </row>
    <row r="234" spans="4:6" customFormat="1" x14ac:dyDescent="0.3">
      <c r="D234" s="1"/>
      <c r="E234" s="65"/>
      <c r="F234" s="82"/>
    </row>
    <row r="235" spans="4:6" customFormat="1" x14ac:dyDescent="0.3">
      <c r="D235" s="1"/>
      <c r="E235" s="65"/>
      <c r="F235" s="82"/>
    </row>
    <row r="236" spans="4:6" customFormat="1" x14ac:dyDescent="0.3">
      <c r="D236" s="1"/>
      <c r="E236" s="65"/>
      <c r="F236" s="82"/>
    </row>
    <row r="237" spans="4:6" customFormat="1" x14ac:dyDescent="0.3">
      <c r="D237" s="1"/>
      <c r="E237" s="65"/>
      <c r="F237" s="82"/>
    </row>
    <row r="238" spans="4:6" customFormat="1" x14ac:dyDescent="0.3">
      <c r="D238" s="1"/>
      <c r="E238" s="65"/>
      <c r="F238" s="82"/>
    </row>
    <row r="239" spans="4:6" customFormat="1" x14ac:dyDescent="0.3">
      <c r="D239" s="1"/>
      <c r="E239" s="65"/>
      <c r="F239" s="82"/>
    </row>
    <row r="240" spans="4:6" customFormat="1" x14ac:dyDescent="0.3">
      <c r="D240" s="1"/>
      <c r="E240" s="65"/>
      <c r="F240" s="82"/>
    </row>
    <row r="241" spans="4:6" customFormat="1" x14ac:dyDescent="0.3">
      <c r="D241" s="1"/>
      <c r="E241" s="65"/>
      <c r="F241" s="82"/>
    </row>
    <row r="242" spans="4:6" customFormat="1" x14ac:dyDescent="0.3">
      <c r="D242" s="1"/>
      <c r="E242" s="65"/>
      <c r="F242" s="82"/>
    </row>
    <row r="243" spans="4:6" customFormat="1" x14ac:dyDescent="0.3">
      <c r="D243" s="1"/>
      <c r="E243" s="65"/>
      <c r="F243" s="82"/>
    </row>
    <row r="244" spans="4:6" customFormat="1" x14ac:dyDescent="0.3">
      <c r="D244" s="1"/>
      <c r="E244" s="65"/>
      <c r="F244" s="82"/>
    </row>
    <row r="245" spans="4:6" customFormat="1" x14ac:dyDescent="0.3">
      <c r="D245" s="1"/>
      <c r="E245" s="65"/>
      <c r="F245" s="82"/>
    </row>
    <row r="246" spans="4:6" customFormat="1" x14ac:dyDescent="0.3">
      <c r="D246" s="1"/>
      <c r="E246" s="65"/>
      <c r="F246" s="82"/>
    </row>
    <row r="247" spans="4:6" customFormat="1" x14ac:dyDescent="0.3">
      <c r="D247" s="1"/>
      <c r="E247" s="65"/>
      <c r="F247" s="82"/>
    </row>
    <row r="248" spans="4:6" customFormat="1" x14ac:dyDescent="0.3">
      <c r="D248" s="1"/>
      <c r="E248" s="65"/>
      <c r="F248" s="82"/>
    </row>
    <row r="249" spans="4:6" customFormat="1" x14ac:dyDescent="0.3">
      <c r="D249" s="1"/>
      <c r="E249" s="65"/>
      <c r="F249" s="82"/>
    </row>
    <row r="250" spans="4:6" customFormat="1" x14ac:dyDescent="0.3">
      <c r="D250" s="1"/>
      <c r="E250" s="65"/>
      <c r="F250" s="82"/>
    </row>
    <row r="251" spans="4:6" customFormat="1" x14ac:dyDescent="0.3">
      <c r="D251" s="1"/>
      <c r="E251" s="65"/>
      <c r="F251" s="82"/>
    </row>
    <row r="252" spans="4:6" customFormat="1" x14ac:dyDescent="0.3">
      <c r="D252" s="1"/>
      <c r="E252" s="65"/>
      <c r="F252" s="82"/>
    </row>
    <row r="253" spans="4:6" customFormat="1" x14ac:dyDescent="0.3">
      <c r="D253" s="1"/>
      <c r="E253" s="65"/>
      <c r="F253" s="82"/>
    </row>
    <row r="254" spans="4:6" customFormat="1" x14ac:dyDescent="0.3">
      <c r="D254" s="1"/>
      <c r="E254" s="65"/>
      <c r="F254" s="82"/>
    </row>
    <row r="255" spans="4:6" customFormat="1" x14ac:dyDescent="0.3">
      <c r="D255" s="1"/>
      <c r="E255" s="65"/>
      <c r="F255" s="82"/>
    </row>
    <row r="256" spans="4:6" customFormat="1" x14ac:dyDescent="0.3">
      <c r="D256" s="1"/>
      <c r="E256" s="65"/>
      <c r="F256" s="82"/>
    </row>
    <row r="257" spans="5:7" x14ac:dyDescent="0.3">
      <c r="E257" s="65"/>
      <c r="F257" s="82"/>
      <c r="G257"/>
    </row>
    <row r="258" spans="5:7" x14ac:dyDescent="0.3">
      <c r="E258" s="65"/>
      <c r="F258" s="82"/>
      <c r="G258"/>
    </row>
    <row r="259" spans="5:7" x14ac:dyDescent="0.3">
      <c r="E259" s="65"/>
      <c r="F259" s="82"/>
      <c r="G259"/>
    </row>
    <row r="260" spans="5:7" x14ac:dyDescent="0.3">
      <c r="E260" s="65"/>
      <c r="F260" s="82"/>
      <c r="G260"/>
    </row>
    <row r="261" spans="5:7" x14ac:dyDescent="0.3">
      <c r="E261" s="65"/>
      <c r="F261" s="82"/>
      <c r="G261"/>
    </row>
    <row r="262" spans="5:7" x14ac:dyDescent="0.3">
      <c r="E262" s="65"/>
      <c r="F262" s="82"/>
      <c r="G262"/>
    </row>
    <row r="263" spans="5:7" x14ac:dyDescent="0.3">
      <c r="E263" s="83"/>
      <c r="F263" s="84"/>
      <c r="G263" s="85"/>
    </row>
  </sheetData>
  <mergeCells count="20">
    <mergeCell ref="A54:C54"/>
    <mergeCell ref="A55:C55"/>
    <mergeCell ref="A29:C29"/>
    <mergeCell ref="A2:C2"/>
    <mergeCell ref="A12:C12"/>
    <mergeCell ref="A13:C13"/>
    <mergeCell ref="A16:C16"/>
    <mergeCell ref="A17:C17"/>
    <mergeCell ref="A22:C22"/>
    <mergeCell ref="A23:C23"/>
    <mergeCell ref="A30:C30"/>
    <mergeCell ref="A33:C33"/>
    <mergeCell ref="A34:C34"/>
    <mergeCell ref="A44:C44"/>
    <mergeCell ref="A45:C45"/>
    <mergeCell ref="A60:C60"/>
    <mergeCell ref="A61:C61"/>
    <mergeCell ref="A71:C71"/>
    <mergeCell ref="A72:C72"/>
    <mergeCell ref="A58:C5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0"/>
  <sheetViews>
    <sheetView zoomScale="97" zoomScaleNormal="120" workbookViewId="0">
      <pane ySplit="1" topLeftCell="A79" activePane="bottomLeft" state="frozen"/>
      <selection pane="bottomLeft" activeCell="D19" sqref="D19"/>
    </sheetView>
  </sheetViews>
  <sheetFormatPr defaultColWidth="8.77734375" defaultRowHeight="15.6" x14ac:dyDescent="0.3"/>
  <cols>
    <col min="1" max="1" width="6.6640625" style="75" customWidth="1"/>
    <col min="2" max="2" width="5.21875" style="75" customWidth="1"/>
    <col min="3" max="3" width="47.6640625" style="75" customWidth="1"/>
    <col min="4" max="4" width="20" style="35" customWidth="1"/>
    <col min="5" max="5" width="20.21875" style="60" customWidth="1"/>
    <col min="6" max="6" width="23.44140625" style="60" customWidth="1"/>
    <col min="7" max="7" width="26.5546875" style="35" customWidth="1"/>
    <col min="8" max="8" width="20.88671875" style="75" customWidth="1"/>
    <col min="9" max="9" width="12.33203125" style="75" bestFit="1" customWidth="1"/>
    <col min="10" max="16384" width="8.77734375" style="75"/>
  </cols>
  <sheetData>
    <row r="1" spans="1:9" ht="18.600000000000001" customHeight="1" x14ac:dyDescent="0.3">
      <c r="A1" s="48" t="s">
        <v>87</v>
      </c>
      <c r="B1" s="48" t="s">
        <v>88</v>
      </c>
      <c r="C1" s="71" t="s">
        <v>89</v>
      </c>
      <c r="D1" s="14" t="s">
        <v>441</v>
      </c>
      <c r="E1" s="14" t="s">
        <v>439</v>
      </c>
      <c r="F1" s="14" t="s">
        <v>442</v>
      </c>
      <c r="G1" s="14" t="s">
        <v>438</v>
      </c>
    </row>
    <row r="2" spans="1:9" ht="15.6" customHeight="1" x14ac:dyDescent="0.3">
      <c r="A2" s="221" t="s">
        <v>90</v>
      </c>
      <c r="B2" s="221"/>
      <c r="C2" s="221"/>
      <c r="D2" s="205"/>
      <c r="E2" s="205"/>
      <c r="F2" s="205"/>
      <c r="G2" s="205"/>
    </row>
    <row r="3" spans="1:9" x14ac:dyDescent="0.3">
      <c r="A3" s="206" t="s">
        <v>91</v>
      </c>
      <c r="B3" s="206">
        <v>1</v>
      </c>
      <c r="C3" s="204" t="s">
        <v>92</v>
      </c>
      <c r="D3" s="207">
        <v>25000</v>
      </c>
      <c r="E3" s="208">
        <v>3289.6</v>
      </c>
      <c r="F3" s="208">
        <v>21710.400000000001</v>
      </c>
      <c r="G3" s="207">
        <v>50000</v>
      </c>
    </row>
    <row r="4" spans="1:9" x14ac:dyDescent="0.3">
      <c r="A4" s="206" t="s">
        <v>91</v>
      </c>
      <c r="B4" s="206">
        <v>2</v>
      </c>
      <c r="C4" s="204" t="s">
        <v>93</v>
      </c>
      <c r="D4" s="209">
        <v>2000</v>
      </c>
      <c r="E4" s="208">
        <v>0</v>
      </c>
      <c r="F4" s="208">
        <v>2000</v>
      </c>
      <c r="G4" s="209">
        <v>2000</v>
      </c>
    </row>
    <row r="5" spans="1:9" x14ac:dyDescent="0.3">
      <c r="A5" s="206" t="s">
        <v>91</v>
      </c>
      <c r="B5" s="206">
        <v>3</v>
      </c>
      <c r="C5" s="204" t="s">
        <v>94</v>
      </c>
      <c r="D5" s="209">
        <v>12500</v>
      </c>
      <c r="E5" s="208">
        <v>8845.58</v>
      </c>
      <c r="F5" s="208">
        <v>3654.42</v>
      </c>
      <c r="G5" s="209">
        <v>25000</v>
      </c>
    </row>
    <row r="6" spans="1:9" x14ac:dyDescent="0.3">
      <c r="A6" s="206" t="s">
        <v>91</v>
      </c>
      <c r="B6" s="206">
        <v>4</v>
      </c>
      <c r="C6" s="204" t="s">
        <v>95</v>
      </c>
      <c r="D6" s="209">
        <v>35000</v>
      </c>
      <c r="E6" s="208">
        <v>22364.670000000002</v>
      </c>
      <c r="F6" s="208">
        <v>12635.329999999998</v>
      </c>
      <c r="G6" s="209">
        <v>48000</v>
      </c>
    </row>
    <row r="7" spans="1:9" x14ac:dyDescent="0.3">
      <c r="A7" s="206" t="s">
        <v>91</v>
      </c>
      <c r="B7" s="206">
        <v>5</v>
      </c>
      <c r="C7" s="204" t="s">
        <v>96</v>
      </c>
      <c r="D7" s="209">
        <v>0</v>
      </c>
      <c r="E7" s="208">
        <v>0</v>
      </c>
      <c r="F7" s="208">
        <v>48000</v>
      </c>
      <c r="G7" s="209"/>
    </row>
    <row r="8" spans="1:9" x14ac:dyDescent="0.3">
      <c r="A8" s="206" t="s">
        <v>91</v>
      </c>
      <c r="B8" s="206">
        <v>6</v>
      </c>
      <c r="C8" s="204" t="s">
        <v>97</v>
      </c>
      <c r="D8" s="209">
        <v>0</v>
      </c>
      <c r="E8" s="208">
        <v>0</v>
      </c>
      <c r="F8" s="208">
        <v>0</v>
      </c>
      <c r="G8" s="209"/>
    </row>
    <row r="9" spans="1:9" x14ac:dyDescent="0.3">
      <c r="A9" s="206" t="s">
        <v>91</v>
      </c>
      <c r="B9" s="206">
        <v>7</v>
      </c>
      <c r="C9" s="204" t="s">
        <v>98</v>
      </c>
      <c r="D9" s="209">
        <v>5000</v>
      </c>
      <c r="E9" s="208">
        <v>0</v>
      </c>
      <c r="F9" s="208">
        <v>0</v>
      </c>
      <c r="G9" s="209">
        <v>0</v>
      </c>
    </row>
    <row r="10" spans="1:9" x14ac:dyDescent="0.3">
      <c r="A10" s="206" t="s">
        <v>91</v>
      </c>
      <c r="B10" s="206">
        <v>8</v>
      </c>
      <c r="C10" s="204" t="s">
        <v>99</v>
      </c>
      <c r="D10" s="209">
        <v>3000</v>
      </c>
      <c r="E10" s="208">
        <v>0</v>
      </c>
      <c r="F10" s="208">
        <v>0</v>
      </c>
      <c r="G10" s="209"/>
    </row>
    <row r="11" spans="1:9" x14ac:dyDescent="0.3">
      <c r="A11" s="221" t="s">
        <v>15</v>
      </c>
      <c r="B11" s="221"/>
      <c r="C11" s="221"/>
      <c r="D11" s="210">
        <v>82500</v>
      </c>
      <c r="E11" s="210">
        <v>0</v>
      </c>
      <c r="F11" s="210">
        <v>0</v>
      </c>
      <c r="G11" s="210">
        <f>SUM(G3:G10)</f>
        <v>125000</v>
      </c>
      <c r="I11" s="52"/>
    </row>
    <row r="12" spans="1:9" ht="15.6" customHeight="1" x14ac:dyDescent="0.3">
      <c r="A12" s="221" t="s">
        <v>100</v>
      </c>
      <c r="B12" s="221"/>
      <c r="C12" s="221"/>
      <c r="D12" s="205"/>
      <c r="E12" s="205"/>
      <c r="F12" s="205"/>
      <c r="G12" s="205"/>
    </row>
    <row r="13" spans="1:9" x14ac:dyDescent="0.3">
      <c r="A13" s="206" t="s">
        <v>101</v>
      </c>
      <c r="B13" s="206">
        <v>1</v>
      </c>
      <c r="C13" s="204" t="s">
        <v>102</v>
      </c>
      <c r="D13" s="209">
        <v>3000</v>
      </c>
      <c r="E13" s="209">
        <v>1500</v>
      </c>
      <c r="F13" s="209">
        <v>1500</v>
      </c>
      <c r="G13" s="209">
        <f>D13*2</f>
        <v>6000</v>
      </c>
    </row>
    <row r="14" spans="1:9" x14ac:dyDescent="0.3">
      <c r="A14" s="206" t="s">
        <v>101</v>
      </c>
      <c r="B14" s="206">
        <v>2</v>
      </c>
      <c r="C14" s="204" t="s">
        <v>103</v>
      </c>
      <c r="D14" s="209">
        <v>4140</v>
      </c>
      <c r="E14" s="209">
        <v>3580</v>
      </c>
      <c r="F14" s="209">
        <v>560</v>
      </c>
      <c r="G14" s="209">
        <f>D14*2</f>
        <v>8280</v>
      </c>
    </row>
    <row r="15" spans="1:9" x14ac:dyDescent="0.3">
      <c r="A15" s="206" t="s">
        <v>101</v>
      </c>
      <c r="B15" s="206">
        <v>3</v>
      </c>
      <c r="C15" s="204" t="s">
        <v>104</v>
      </c>
      <c r="D15" s="209">
        <v>3900</v>
      </c>
      <c r="E15" s="209">
        <v>3460</v>
      </c>
      <c r="F15" s="209">
        <v>440</v>
      </c>
      <c r="G15" s="209">
        <f t="shared" ref="G15:G24" si="0">D15*2</f>
        <v>7800</v>
      </c>
    </row>
    <row r="16" spans="1:9" x14ac:dyDescent="0.3">
      <c r="A16" s="206" t="s">
        <v>101</v>
      </c>
      <c r="B16" s="206">
        <v>4</v>
      </c>
      <c r="C16" s="204" t="s">
        <v>105</v>
      </c>
      <c r="D16" s="209">
        <v>200</v>
      </c>
      <c r="E16" s="209">
        <v>0</v>
      </c>
      <c r="F16" s="209">
        <v>200</v>
      </c>
      <c r="G16" s="209">
        <f t="shared" si="0"/>
        <v>400</v>
      </c>
    </row>
    <row r="17" spans="1:8" x14ac:dyDescent="0.3">
      <c r="A17" s="206" t="s">
        <v>101</v>
      </c>
      <c r="B17" s="206">
        <v>5</v>
      </c>
      <c r="C17" s="204" t="s">
        <v>106</v>
      </c>
      <c r="D17" s="209">
        <v>1800</v>
      </c>
      <c r="E17" s="209">
        <v>3300</v>
      </c>
      <c r="F17" s="209">
        <v>-1500</v>
      </c>
      <c r="G17" s="209">
        <v>4800</v>
      </c>
    </row>
    <row r="18" spans="1:8" x14ac:dyDescent="0.3">
      <c r="A18" s="206" t="s">
        <v>101</v>
      </c>
      <c r="B18" s="206">
        <v>6</v>
      </c>
      <c r="C18" s="204" t="s">
        <v>107</v>
      </c>
      <c r="D18" s="209">
        <v>3360</v>
      </c>
      <c r="E18" s="209">
        <v>3990</v>
      </c>
      <c r="F18" s="209">
        <v>-630</v>
      </c>
      <c r="G18" s="209">
        <f t="shared" si="0"/>
        <v>6720</v>
      </c>
    </row>
    <row r="19" spans="1:8" x14ac:dyDescent="0.3">
      <c r="A19" s="206" t="s">
        <v>101</v>
      </c>
      <c r="B19" s="206">
        <v>7</v>
      </c>
      <c r="C19" s="204" t="s">
        <v>108</v>
      </c>
      <c r="D19" s="209">
        <v>1200</v>
      </c>
      <c r="E19" s="209">
        <v>1200</v>
      </c>
      <c r="F19" s="209">
        <v>0</v>
      </c>
      <c r="G19" s="209">
        <f t="shared" si="0"/>
        <v>2400</v>
      </c>
    </row>
    <row r="20" spans="1:8" x14ac:dyDescent="0.3">
      <c r="A20" s="206" t="s">
        <v>101</v>
      </c>
      <c r="B20" s="206">
        <v>8</v>
      </c>
      <c r="C20" s="204" t="s">
        <v>109</v>
      </c>
      <c r="D20" s="209">
        <v>900</v>
      </c>
      <c r="E20" s="209">
        <v>0</v>
      </c>
      <c r="F20" s="209">
        <v>900</v>
      </c>
      <c r="G20" s="209">
        <v>900</v>
      </c>
    </row>
    <row r="21" spans="1:8" x14ac:dyDescent="0.3">
      <c r="A21" s="206" t="s">
        <v>101</v>
      </c>
      <c r="B21" s="206">
        <v>9</v>
      </c>
      <c r="C21" s="204" t="s">
        <v>110</v>
      </c>
      <c r="D21" s="209">
        <v>1200</v>
      </c>
      <c r="E21" s="209">
        <v>0</v>
      </c>
      <c r="F21" s="209">
        <v>1200</v>
      </c>
      <c r="G21" s="209">
        <f t="shared" si="0"/>
        <v>2400</v>
      </c>
    </row>
    <row r="22" spans="1:8" x14ac:dyDescent="0.3">
      <c r="A22" s="206" t="s">
        <v>101</v>
      </c>
      <c r="B22" s="206">
        <v>10</v>
      </c>
      <c r="C22" s="204" t="s">
        <v>111</v>
      </c>
      <c r="D22" s="209">
        <v>1200</v>
      </c>
      <c r="E22" s="209">
        <v>600</v>
      </c>
      <c r="F22" s="209">
        <v>600</v>
      </c>
      <c r="G22" s="209">
        <f t="shared" si="0"/>
        <v>2400</v>
      </c>
    </row>
    <row r="23" spans="1:8" x14ac:dyDescent="0.3">
      <c r="A23" s="206" t="s">
        <v>101</v>
      </c>
      <c r="B23" s="206">
        <v>11</v>
      </c>
      <c r="C23" s="204" t="s">
        <v>112</v>
      </c>
      <c r="D23" s="209">
        <v>1200</v>
      </c>
      <c r="E23" s="209">
        <v>250</v>
      </c>
      <c r="F23" s="209">
        <v>950</v>
      </c>
      <c r="G23" s="209">
        <f t="shared" si="0"/>
        <v>2400</v>
      </c>
    </row>
    <row r="24" spans="1:8" x14ac:dyDescent="0.3">
      <c r="A24" s="206" t="s">
        <v>101</v>
      </c>
      <c r="B24" s="206">
        <v>12</v>
      </c>
      <c r="C24" s="204" t="s">
        <v>113</v>
      </c>
      <c r="D24" s="209">
        <v>1200</v>
      </c>
      <c r="E24" s="209">
        <v>80</v>
      </c>
      <c r="F24" s="209">
        <v>1120</v>
      </c>
      <c r="G24" s="209">
        <f t="shared" si="0"/>
        <v>2400</v>
      </c>
    </row>
    <row r="25" spans="1:8" x14ac:dyDescent="0.3">
      <c r="A25" s="6" t="s">
        <v>101</v>
      </c>
      <c r="B25" s="6">
        <v>13</v>
      </c>
      <c r="C25" s="34" t="s">
        <v>114</v>
      </c>
      <c r="D25" s="35">
        <v>6000</v>
      </c>
      <c r="F25" s="74">
        <v>6000</v>
      </c>
      <c r="G25" s="35">
        <v>7000</v>
      </c>
      <c r="H25" s="75" t="s">
        <v>559</v>
      </c>
    </row>
    <row r="26" spans="1:8" x14ac:dyDescent="0.3">
      <c r="A26" s="218" t="s">
        <v>15</v>
      </c>
      <c r="B26" s="218"/>
      <c r="C26" s="218"/>
      <c r="D26" s="53">
        <v>29300</v>
      </c>
      <c r="E26" s="53"/>
      <c r="G26" s="53">
        <f>SUM(G13:G25)</f>
        <v>53900</v>
      </c>
    </row>
    <row r="27" spans="1:8" ht="15.6" customHeight="1" x14ac:dyDescent="0.3">
      <c r="A27" s="218" t="s">
        <v>115</v>
      </c>
      <c r="B27" s="218"/>
      <c r="C27" s="218"/>
      <c r="D27" s="75"/>
      <c r="E27" s="75"/>
      <c r="F27" s="75"/>
      <c r="G27" s="75"/>
    </row>
    <row r="28" spans="1:8" x14ac:dyDescent="0.3">
      <c r="A28" s="6" t="s">
        <v>116</v>
      </c>
      <c r="B28" s="6">
        <v>1</v>
      </c>
      <c r="C28" s="7" t="s">
        <v>117</v>
      </c>
      <c r="D28" s="35">
        <v>3000</v>
      </c>
      <c r="E28" s="35">
        <v>2033.9</v>
      </c>
      <c r="F28" s="35">
        <v>966.09999999999991</v>
      </c>
      <c r="G28" s="35">
        <v>3000</v>
      </c>
    </row>
    <row r="29" spans="1:8" x14ac:dyDescent="0.3">
      <c r="A29" s="6" t="s">
        <v>116</v>
      </c>
      <c r="B29" s="6">
        <v>2</v>
      </c>
      <c r="C29" s="7" t="s">
        <v>118</v>
      </c>
      <c r="D29" s="35">
        <v>10000</v>
      </c>
      <c r="E29" s="35">
        <v>981</v>
      </c>
      <c r="F29" s="35">
        <v>9019</v>
      </c>
      <c r="G29" s="35">
        <v>2000</v>
      </c>
    </row>
    <row r="30" spans="1:8" x14ac:dyDescent="0.3">
      <c r="A30" s="6" t="s">
        <v>116</v>
      </c>
      <c r="B30" s="6">
        <v>3</v>
      </c>
      <c r="C30" s="7" t="s">
        <v>119</v>
      </c>
      <c r="D30" s="35">
        <v>500</v>
      </c>
      <c r="E30" s="35">
        <v>178.5</v>
      </c>
      <c r="F30" s="35">
        <v>321.5</v>
      </c>
      <c r="G30" s="35">
        <v>1000</v>
      </c>
    </row>
    <row r="31" spans="1:8" x14ac:dyDescent="0.3">
      <c r="A31" s="6" t="s">
        <v>116</v>
      </c>
      <c r="B31" s="6">
        <v>4</v>
      </c>
      <c r="C31" s="34" t="s">
        <v>120</v>
      </c>
      <c r="D31" s="35">
        <v>6500</v>
      </c>
      <c r="E31" s="35">
        <v>6119.25</v>
      </c>
      <c r="F31" s="35">
        <v>380.75</v>
      </c>
      <c r="G31" s="35">
        <f>150*12</f>
        <v>1800</v>
      </c>
    </row>
    <row r="32" spans="1:8" x14ac:dyDescent="0.3">
      <c r="A32" s="6" t="s">
        <v>116</v>
      </c>
      <c r="B32" s="6">
        <v>5</v>
      </c>
      <c r="C32" s="34" t="s">
        <v>121</v>
      </c>
      <c r="D32" s="35">
        <v>700</v>
      </c>
      <c r="E32" s="35">
        <v>0</v>
      </c>
      <c r="F32" s="35">
        <v>700</v>
      </c>
      <c r="G32" s="35">
        <v>1000</v>
      </c>
    </row>
    <row r="33" spans="1:7" x14ac:dyDescent="0.3">
      <c r="A33" s="6" t="s">
        <v>116</v>
      </c>
      <c r="B33" s="6">
        <v>6</v>
      </c>
      <c r="C33" s="34" t="s">
        <v>122</v>
      </c>
      <c r="D33" s="35">
        <v>0</v>
      </c>
      <c r="E33" s="35">
        <v>0</v>
      </c>
      <c r="F33" s="35">
        <v>0</v>
      </c>
      <c r="G33" s="35">
        <v>2000</v>
      </c>
    </row>
    <row r="34" spans="1:7" x14ac:dyDescent="0.3">
      <c r="A34" s="6" t="s">
        <v>116</v>
      </c>
      <c r="B34" s="6">
        <v>7</v>
      </c>
      <c r="C34" s="34" t="s">
        <v>123</v>
      </c>
      <c r="D34" s="35">
        <v>0</v>
      </c>
      <c r="E34" s="35">
        <v>13230</v>
      </c>
      <c r="F34" s="35">
        <v>-13230</v>
      </c>
      <c r="G34" s="35">
        <v>1000</v>
      </c>
    </row>
    <row r="35" spans="1:7" x14ac:dyDescent="0.3">
      <c r="A35" s="6" t="s">
        <v>116</v>
      </c>
      <c r="B35" s="6">
        <v>8</v>
      </c>
      <c r="C35" s="34" t="s">
        <v>124</v>
      </c>
      <c r="D35" s="35">
        <v>10</v>
      </c>
      <c r="E35" s="35">
        <v>55538.05</v>
      </c>
      <c r="F35" s="35">
        <v>-55528.05</v>
      </c>
      <c r="G35" s="35">
        <v>200</v>
      </c>
    </row>
    <row r="36" spans="1:7" x14ac:dyDescent="0.3">
      <c r="A36" s="6" t="s">
        <v>116</v>
      </c>
      <c r="B36" s="6">
        <v>9</v>
      </c>
      <c r="C36" s="34" t="s">
        <v>12</v>
      </c>
      <c r="D36" s="35">
        <v>10</v>
      </c>
      <c r="E36" s="35">
        <v>21866.99</v>
      </c>
      <c r="F36" s="60">
        <v>-21856.99</v>
      </c>
      <c r="G36" s="35">
        <v>100</v>
      </c>
    </row>
    <row r="37" spans="1:7" x14ac:dyDescent="0.3">
      <c r="A37" s="218" t="s">
        <v>15</v>
      </c>
      <c r="B37" s="218"/>
      <c r="C37" s="218"/>
      <c r="D37" s="53">
        <v>21720</v>
      </c>
      <c r="G37" s="53">
        <f>SUM(G28:G36)</f>
        <v>12100</v>
      </c>
    </row>
    <row r="38" spans="1:7" x14ac:dyDescent="0.3">
      <c r="A38" s="218" t="s">
        <v>125</v>
      </c>
      <c r="B38" s="218"/>
      <c r="C38" s="218"/>
      <c r="D38" s="71"/>
      <c r="E38" s="71">
        <v>0</v>
      </c>
      <c r="F38" s="71">
        <v>0</v>
      </c>
      <c r="G38" s="71"/>
    </row>
    <row r="39" spans="1:7" x14ac:dyDescent="0.3">
      <c r="A39" s="6" t="s">
        <v>126</v>
      </c>
      <c r="B39" s="6">
        <v>1</v>
      </c>
      <c r="C39" s="7" t="s">
        <v>127</v>
      </c>
      <c r="D39" s="35">
        <v>150</v>
      </c>
      <c r="E39" s="35">
        <v>0</v>
      </c>
      <c r="F39" s="35">
        <v>150</v>
      </c>
      <c r="G39" s="35">
        <v>200</v>
      </c>
    </row>
    <row r="40" spans="1:7" x14ac:dyDescent="0.3">
      <c r="A40" s="6" t="s">
        <v>126</v>
      </c>
      <c r="B40" s="6">
        <v>2</v>
      </c>
      <c r="C40" s="7" t="s">
        <v>128</v>
      </c>
      <c r="D40" s="35">
        <v>400</v>
      </c>
      <c r="E40" s="35">
        <v>316</v>
      </c>
      <c r="F40" s="75">
        <v>84</v>
      </c>
      <c r="G40" s="35">
        <v>500</v>
      </c>
    </row>
    <row r="41" spans="1:7" x14ac:dyDescent="0.3">
      <c r="A41" s="6" t="s">
        <v>126</v>
      </c>
      <c r="B41" s="6">
        <v>3</v>
      </c>
      <c r="C41" s="7" t="s">
        <v>129</v>
      </c>
      <c r="D41" s="35">
        <v>200</v>
      </c>
      <c r="E41" s="35">
        <v>236</v>
      </c>
      <c r="F41" s="60">
        <v>-36</v>
      </c>
      <c r="G41" s="35">
        <v>500</v>
      </c>
    </row>
    <row r="42" spans="1:7" x14ac:dyDescent="0.3">
      <c r="A42" s="6" t="s">
        <v>126</v>
      </c>
      <c r="B42" s="6">
        <v>4</v>
      </c>
      <c r="C42" s="7" t="s">
        <v>130</v>
      </c>
      <c r="D42" s="35">
        <v>1000</v>
      </c>
      <c r="F42" s="60">
        <v>1000</v>
      </c>
      <c r="G42" s="35">
        <v>1000</v>
      </c>
    </row>
    <row r="43" spans="1:7" x14ac:dyDescent="0.3">
      <c r="A43" s="218" t="s">
        <v>15</v>
      </c>
      <c r="B43" s="218"/>
      <c r="C43" s="218"/>
      <c r="D43" s="53">
        <v>1750</v>
      </c>
      <c r="G43" s="53">
        <f>SUM(G39:G42)</f>
        <v>2200</v>
      </c>
    </row>
    <row r="44" spans="1:7" ht="15.6" customHeight="1" x14ac:dyDescent="0.3">
      <c r="A44" s="218" t="s">
        <v>131</v>
      </c>
      <c r="B44" s="218"/>
      <c r="C44" s="218"/>
      <c r="D44" s="75"/>
      <c r="E44" s="75">
        <v>0</v>
      </c>
      <c r="G44" s="75"/>
    </row>
    <row r="45" spans="1:7" x14ac:dyDescent="0.3">
      <c r="A45" s="6" t="s">
        <v>132</v>
      </c>
      <c r="B45" s="6">
        <v>1</v>
      </c>
      <c r="C45" s="34" t="s">
        <v>133</v>
      </c>
      <c r="D45" s="35">
        <v>800</v>
      </c>
      <c r="E45" s="58">
        <v>24</v>
      </c>
      <c r="G45" s="35">
        <v>500</v>
      </c>
    </row>
    <row r="46" spans="1:7" x14ac:dyDescent="0.3">
      <c r="A46" s="6" t="s">
        <v>132</v>
      </c>
      <c r="B46" s="6">
        <v>2</v>
      </c>
      <c r="C46" s="34" t="s">
        <v>134</v>
      </c>
      <c r="D46" s="35">
        <v>1500</v>
      </c>
      <c r="E46" s="53">
        <v>221.5</v>
      </c>
      <c r="F46" s="74">
        <v>1278.5</v>
      </c>
      <c r="G46" s="35">
        <v>500</v>
      </c>
    </row>
    <row r="47" spans="1:7" x14ac:dyDescent="0.3">
      <c r="A47" s="6" t="s">
        <v>132</v>
      </c>
      <c r="B47" s="6">
        <v>3</v>
      </c>
      <c r="C47" s="34" t="s">
        <v>135</v>
      </c>
      <c r="D47" s="35">
        <v>400</v>
      </c>
      <c r="E47" s="75">
        <v>35</v>
      </c>
      <c r="F47" s="60">
        <v>365</v>
      </c>
      <c r="G47" s="35">
        <v>400</v>
      </c>
    </row>
    <row r="48" spans="1:7" x14ac:dyDescent="0.3">
      <c r="A48" s="218" t="s">
        <v>15</v>
      </c>
      <c r="B48" s="218"/>
      <c r="C48" s="218"/>
      <c r="D48" s="53">
        <v>2700</v>
      </c>
      <c r="G48" s="53">
        <f>SUM(G45:G47)</f>
        <v>1400</v>
      </c>
    </row>
    <row r="49" spans="1:7" ht="15.6" customHeight="1" x14ac:dyDescent="0.3">
      <c r="A49" s="218" t="s">
        <v>136</v>
      </c>
      <c r="B49" s="218"/>
      <c r="C49" s="218"/>
      <c r="D49" s="75"/>
      <c r="G49" s="75"/>
    </row>
    <row r="50" spans="1:7" x14ac:dyDescent="0.3">
      <c r="A50" s="6" t="s">
        <v>137</v>
      </c>
      <c r="B50" s="6">
        <v>1</v>
      </c>
      <c r="C50" s="34" t="s">
        <v>138</v>
      </c>
      <c r="D50" s="35">
        <v>1000</v>
      </c>
      <c r="E50" s="35">
        <v>0</v>
      </c>
      <c r="F50" s="35">
        <v>1000</v>
      </c>
      <c r="G50" s="35">
        <v>1000</v>
      </c>
    </row>
    <row r="51" spans="1:7" x14ac:dyDescent="0.3">
      <c r="A51" s="6" t="s">
        <v>137</v>
      </c>
      <c r="B51" s="6">
        <v>2</v>
      </c>
      <c r="C51" s="34" t="s">
        <v>139</v>
      </c>
      <c r="D51" s="35">
        <v>350</v>
      </c>
      <c r="E51" s="35">
        <v>80</v>
      </c>
      <c r="F51" s="53">
        <v>270</v>
      </c>
      <c r="G51" s="35">
        <v>500</v>
      </c>
    </row>
    <row r="52" spans="1:7" x14ac:dyDescent="0.3">
      <c r="A52" s="6" t="s">
        <v>137</v>
      </c>
      <c r="B52" s="6">
        <v>3</v>
      </c>
      <c r="C52" s="34" t="s">
        <v>140</v>
      </c>
      <c r="D52" s="35">
        <v>350</v>
      </c>
      <c r="E52" s="35">
        <v>246</v>
      </c>
      <c r="F52" s="60">
        <v>104</v>
      </c>
      <c r="G52" s="35">
        <v>500</v>
      </c>
    </row>
    <row r="53" spans="1:7" x14ac:dyDescent="0.3">
      <c r="A53" s="6" t="s">
        <v>137</v>
      </c>
      <c r="B53" s="6">
        <v>4</v>
      </c>
      <c r="C53" s="34" t="s">
        <v>141</v>
      </c>
      <c r="D53" s="35">
        <v>0</v>
      </c>
      <c r="E53" s="53">
        <v>0</v>
      </c>
      <c r="F53" s="60">
        <v>0</v>
      </c>
      <c r="G53" s="35">
        <v>2500</v>
      </c>
    </row>
    <row r="54" spans="1:7" x14ac:dyDescent="0.3">
      <c r="A54" s="6" t="s">
        <v>137</v>
      </c>
      <c r="B54" s="6">
        <v>5</v>
      </c>
      <c r="C54" s="34" t="s">
        <v>142</v>
      </c>
      <c r="D54" s="35">
        <v>0</v>
      </c>
      <c r="E54" s="75">
        <v>0</v>
      </c>
      <c r="F54" s="75">
        <v>0</v>
      </c>
      <c r="G54" s="35">
        <v>2000</v>
      </c>
    </row>
    <row r="55" spans="1:7" x14ac:dyDescent="0.3">
      <c r="A55" s="218" t="s">
        <v>15</v>
      </c>
      <c r="B55" s="218"/>
      <c r="C55" s="218"/>
      <c r="D55" s="53">
        <v>1700</v>
      </c>
      <c r="G55" s="53">
        <f>SUM(G50:G54)</f>
        <v>6500</v>
      </c>
    </row>
    <row r="56" spans="1:7" ht="15.6" customHeight="1" x14ac:dyDescent="0.3">
      <c r="A56" s="218" t="s">
        <v>37</v>
      </c>
      <c r="B56" s="218"/>
      <c r="C56" s="218"/>
      <c r="D56" s="75"/>
      <c r="G56" s="75"/>
    </row>
    <row r="57" spans="1:7" x14ac:dyDescent="0.3">
      <c r="A57" s="6" t="s">
        <v>143</v>
      </c>
      <c r="B57" s="6">
        <v>1</v>
      </c>
      <c r="C57" s="34" t="s">
        <v>144</v>
      </c>
      <c r="D57" s="35">
        <v>1000</v>
      </c>
      <c r="E57" s="35">
        <v>0</v>
      </c>
      <c r="F57" s="53">
        <v>1000</v>
      </c>
      <c r="G57" s="35">
        <v>1000</v>
      </c>
    </row>
    <row r="58" spans="1:7" x14ac:dyDescent="0.3">
      <c r="A58" s="6" t="s">
        <v>143</v>
      </c>
      <c r="B58" s="6">
        <v>2</v>
      </c>
      <c r="C58" s="34" t="s">
        <v>145</v>
      </c>
      <c r="D58" s="35">
        <v>1000</v>
      </c>
      <c r="E58" s="35">
        <v>5736</v>
      </c>
      <c r="F58" s="75">
        <v>-4736</v>
      </c>
      <c r="G58" s="35">
        <v>4950</v>
      </c>
    </row>
    <row r="59" spans="1:7" x14ac:dyDescent="0.3">
      <c r="A59" s="6" t="s">
        <v>143</v>
      </c>
      <c r="B59" s="6">
        <v>3</v>
      </c>
      <c r="C59" s="34" t="s">
        <v>146</v>
      </c>
      <c r="D59" s="35">
        <v>5000</v>
      </c>
      <c r="E59" s="35">
        <v>4990.83</v>
      </c>
      <c r="F59" s="60">
        <v>9.1700000000000728</v>
      </c>
      <c r="G59" s="35">
        <v>10000</v>
      </c>
    </row>
    <row r="60" spans="1:7" x14ac:dyDescent="0.3">
      <c r="A60" s="6" t="s">
        <v>147</v>
      </c>
      <c r="B60" s="6">
        <v>4</v>
      </c>
      <c r="C60" s="34" t="s">
        <v>128</v>
      </c>
      <c r="D60" s="35">
        <v>1000</v>
      </c>
      <c r="E60" s="75">
        <v>268</v>
      </c>
      <c r="F60" s="60">
        <v>732</v>
      </c>
      <c r="G60" s="35">
        <v>1500</v>
      </c>
    </row>
    <row r="61" spans="1:7" x14ac:dyDescent="0.3">
      <c r="A61" s="218" t="s">
        <v>15</v>
      </c>
      <c r="B61" s="218"/>
      <c r="C61" s="218"/>
      <c r="D61" s="53">
        <v>8000</v>
      </c>
      <c r="G61" s="53">
        <f>SUM(G57:G60)</f>
        <v>17450</v>
      </c>
    </row>
    <row r="62" spans="1:7" ht="15.6" customHeight="1" x14ac:dyDescent="0.3">
      <c r="A62" s="218" t="s">
        <v>148</v>
      </c>
      <c r="B62" s="218"/>
      <c r="C62" s="218"/>
      <c r="D62" s="75"/>
      <c r="G62" s="75"/>
    </row>
    <row r="63" spans="1:7" x14ac:dyDescent="0.3">
      <c r="A63" s="6" t="s">
        <v>149</v>
      </c>
      <c r="B63" s="6">
        <v>1</v>
      </c>
      <c r="C63" s="34" t="s">
        <v>150</v>
      </c>
      <c r="D63" s="35">
        <v>8000</v>
      </c>
      <c r="E63" s="35">
        <v>17459.599999999999</v>
      </c>
      <c r="F63" s="35">
        <v>-17379.599999999999</v>
      </c>
      <c r="G63" s="35">
        <v>3000</v>
      </c>
    </row>
    <row r="64" spans="1:7" x14ac:dyDescent="0.3">
      <c r="A64" s="6" t="s">
        <v>149</v>
      </c>
      <c r="B64" s="6">
        <v>2</v>
      </c>
      <c r="C64" s="34" t="s">
        <v>55</v>
      </c>
      <c r="D64" s="35">
        <v>900</v>
      </c>
      <c r="E64" s="35">
        <v>0</v>
      </c>
      <c r="F64" s="35">
        <v>900</v>
      </c>
      <c r="G64" s="35">
        <v>3000</v>
      </c>
    </row>
    <row r="65" spans="1:9" x14ac:dyDescent="0.3">
      <c r="A65" s="6" t="s">
        <v>149</v>
      </c>
      <c r="B65" s="6">
        <v>3</v>
      </c>
      <c r="C65" s="34" t="s">
        <v>151</v>
      </c>
      <c r="D65" s="35">
        <v>200</v>
      </c>
      <c r="E65" s="35">
        <v>67</v>
      </c>
      <c r="F65" s="75">
        <v>133</v>
      </c>
      <c r="G65" s="35">
        <v>300</v>
      </c>
    </row>
    <row r="66" spans="1:9" x14ac:dyDescent="0.3">
      <c r="A66" s="6" t="s">
        <v>149</v>
      </c>
      <c r="B66" s="6">
        <v>4</v>
      </c>
      <c r="C66" s="34" t="s">
        <v>152</v>
      </c>
      <c r="D66" s="35">
        <v>1000</v>
      </c>
      <c r="E66" s="53">
        <v>0</v>
      </c>
      <c r="F66" s="60">
        <v>1000</v>
      </c>
      <c r="G66" s="35">
        <v>1500</v>
      </c>
    </row>
    <row r="67" spans="1:9" x14ac:dyDescent="0.3">
      <c r="A67" s="6" t="s">
        <v>149</v>
      </c>
      <c r="B67" s="6">
        <v>5</v>
      </c>
      <c r="C67" s="34" t="s">
        <v>128</v>
      </c>
      <c r="D67" s="35">
        <v>400</v>
      </c>
      <c r="E67" s="75">
        <v>500</v>
      </c>
      <c r="F67" s="60">
        <v>-100</v>
      </c>
      <c r="G67" s="35">
        <v>3000</v>
      </c>
    </row>
    <row r="68" spans="1:9" x14ac:dyDescent="0.3">
      <c r="A68" s="218" t="s">
        <v>15</v>
      </c>
      <c r="B68" s="218"/>
      <c r="C68" s="218"/>
      <c r="D68" s="53">
        <v>2580</v>
      </c>
      <c r="G68" s="53">
        <f>SUM(G63:G67)</f>
        <v>10800</v>
      </c>
    </row>
    <row r="69" spans="1:9" ht="15.6" customHeight="1" x14ac:dyDescent="0.3">
      <c r="A69" s="218" t="s">
        <v>58</v>
      </c>
      <c r="B69" s="218"/>
      <c r="C69" s="218"/>
      <c r="D69" s="75"/>
      <c r="G69" s="75"/>
    </row>
    <row r="70" spans="1:9" x14ac:dyDescent="0.3">
      <c r="A70" s="6" t="s">
        <v>153</v>
      </c>
      <c r="B70" s="6">
        <v>1</v>
      </c>
      <c r="C70" s="34" t="s">
        <v>154</v>
      </c>
      <c r="D70" s="35">
        <v>500</v>
      </c>
      <c r="E70" s="35">
        <v>0</v>
      </c>
      <c r="F70" s="60">
        <v>500</v>
      </c>
      <c r="G70" s="35">
        <v>500</v>
      </c>
    </row>
    <row r="71" spans="1:9" x14ac:dyDescent="0.3">
      <c r="A71" s="6" t="s">
        <v>153</v>
      </c>
      <c r="B71" s="6">
        <v>2</v>
      </c>
      <c r="C71" s="34" t="s">
        <v>155</v>
      </c>
      <c r="D71" s="35">
        <v>300</v>
      </c>
      <c r="E71" s="53">
        <v>0</v>
      </c>
      <c r="F71" s="60">
        <v>300</v>
      </c>
      <c r="G71" s="35">
        <v>300</v>
      </c>
    </row>
    <row r="72" spans="1:9" x14ac:dyDescent="0.3">
      <c r="A72" s="6" t="s">
        <v>153</v>
      </c>
      <c r="B72" s="6">
        <v>3</v>
      </c>
      <c r="C72" s="34" t="s">
        <v>128</v>
      </c>
      <c r="D72" s="35">
        <v>1000</v>
      </c>
      <c r="E72" s="60">
        <v>0</v>
      </c>
      <c r="F72" s="60">
        <v>1000</v>
      </c>
      <c r="G72" s="35">
        <v>1000</v>
      </c>
    </row>
    <row r="73" spans="1:9" x14ac:dyDescent="0.3">
      <c r="A73" s="218" t="s">
        <v>15</v>
      </c>
      <c r="B73" s="218"/>
      <c r="C73" s="218"/>
      <c r="D73" s="53">
        <v>1800</v>
      </c>
      <c r="G73" s="53">
        <f>SUM(G70:G72)</f>
        <v>1800</v>
      </c>
    </row>
    <row r="74" spans="1:9" ht="18" x14ac:dyDescent="0.35">
      <c r="A74" s="218" t="s">
        <v>156</v>
      </c>
      <c r="B74" s="218"/>
      <c r="C74" s="218"/>
      <c r="D74" s="53">
        <v>152050</v>
      </c>
      <c r="G74" s="59">
        <f>SUM(G11+G26+G37+G43+G48+G55+G61+G68+G73)</f>
        <v>231150</v>
      </c>
      <c r="I74" s="52">
        <f>SUM(G74-[1]Revenue!G60)</f>
        <v>79100</v>
      </c>
    </row>
    <row r="75" spans="1:9" ht="15.6" customHeight="1" x14ac:dyDescent="0.3">
      <c r="A75" s="218" t="s">
        <v>157</v>
      </c>
      <c r="B75" s="218"/>
      <c r="C75" s="218"/>
      <c r="D75" s="75"/>
      <c r="E75" s="75"/>
      <c r="F75" s="75"/>
      <c r="G75" s="75"/>
    </row>
    <row r="76" spans="1:9" x14ac:dyDescent="0.3">
      <c r="A76" s="6" t="s">
        <v>158</v>
      </c>
      <c r="B76" s="6">
        <v>1</v>
      </c>
      <c r="C76" s="34" t="s">
        <v>159</v>
      </c>
      <c r="D76" s="35">
        <v>12500</v>
      </c>
      <c r="E76" s="35"/>
      <c r="F76" s="35"/>
    </row>
    <row r="77" spans="1:9" x14ac:dyDescent="0.3">
      <c r="A77" s="6"/>
      <c r="B77" s="6">
        <v>2</v>
      </c>
      <c r="C77" s="7" t="s">
        <v>45</v>
      </c>
      <c r="D77" s="35">
        <v>12500</v>
      </c>
      <c r="E77" s="35">
        <v>0</v>
      </c>
      <c r="F77" s="53">
        <v>0</v>
      </c>
    </row>
    <row r="78" spans="1:9" x14ac:dyDescent="0.3">
      <c r="A78" s="218" t="s">
        <v>15</v>
      </c>
      <c r="B78" s="218"/>
      <c r="C78" s="218"/>
      <c r="D78" s="53">
        <v>25000</v>
      </c>
      <c r="E78" s="53">
        <v>0</v>
      </c>
      <c r="F78" s="60">
        <v>0</v>
      </c>
      <c r="G78" s="53"/>
    </row>
    <row r="79" spans="1:9" ht="15.6" customHeight="1" x14ac:dyDescent="0.3">
      <c r="A79" s="218" t="s">
        <v>160</v>
      </c>
      <c r="B79" s="218"/>
      <c r="C79" s="218"/>
      <c r="D79" s="75"/>
      <c r="E79" s="75"/>
      <c r="F79" s="75"/>
      <c r="G79" s="75"/>
    </row>
    <row r="80" spans="1:9" x14ac:dyDescent="0.3">
      <c r="A80" s="6" t="s">
        <v>161</v>
      </c>
      <c r="B80" s="6">
        <v>1</v>
      </c>
      <c r="C80" s="34" t="s">
        <v>162</v>
      </c>
      <c r="D80" s="35">
        <v>11500</v>
      </c>
      <c r="E80" s="35">
        <v>3041.6</v>
      </c>
      <c r="F80" s="35"/>
      <c r="G80" s="35">
        <v>10000</v>
      </c>
    </row>
    <row r="81" spans="1:9" x14ac:dyDescent="0.3">
      <c r="A81" s="6" t="s">
        <v>161</v>
      </c>
      <c r="B81" s="6">
        <v>2</v>
      </c>
      <c r="C81" s="18" t="s">
        <v>163</v>
      </c>
      <c r="D81" s="35">
        <v>28000</v>
      </c>
      <c r="E81" s="35">
        <v>37600.879999999997</v>
      </c>
      <c r="F81" s="35"/>
      <c r="G81" s="35">
        <v>30000</v>
      </c>
    </row>
    <row r="82" spans="1:9" x14ac:dyDescent="0.3">
      <c r="A82" s="6" t="s">
        <v>161</v>
      </c>
      <c r="B82" s="6">
        <v>3</v>
      </c>
      <c r="C82" s="18" t="s">
        <v>164</v>
      </c>
      <c r="D82" s="35">
        <v>5000</v>
      </c>
      <c r="E82" s="35">
        <v>4660.5</v>
      </c>
      <c r="F82" s="35"/>
      <c r="G82" s="35">
        <v>5000</v>
      </c>
    </row>
    <row r="83" spans="1:9" x14ac:dyDescent="0.3">
      <c r="A83" s="6" t="s">
        <v>161</v>
      </c>
      <c r="B83" s="6">
        <v>4</v>
      </c>
      <c r="C83" s="18" t="s">
        <v>165</v>
      </c>
      <c r="D83" s="35">
        <v>10000</v>
      </c>
      <c r="E83" s="35">
        <v>2480</v>
      </c>
      <c r="F83" s="35"/>
      <c r="G83" s="35">
        <v>25000</v>
      </c>
    </row>
    <row r="84" spans="1:9" x14ac:dyDescent="0.3">
      <c r="A84" s="6" t="s">
        <v>161</v>
      </c>
      <c r="B84" s="6">
        <v>5</v>
      </c>
      <c r="C84" s="18" t="s">
        <v>166</v>
      </c>
      <c r="D84" s="35">
        <v>30500</v>
      </c>
      <c r="E84" s="35">
        <v>6940.38</v>
      </c>
      <c r="F84" s="35"/>
      <c r="G84" s="35">
        <v>40000</v>
      </c>
    </row>
    <row r="85" spans="1:9" x14ac:dyDescent="0.3">
      <c r="A85" s="6" t="s">
        <v>161</v>
      </c>
      <c r="B85" s="6">
        <v>6</v>
      </c>
      <c r="C85" s="18" t="s">
        <v>448</v>
      </c>
      <c r="D85" s="35">
        <v>10000</v>
      </c>
      <c r="E85" s="35">
        <v>0</v>
      </c>
      <c r="F85" s="35"/>
      <c r="G85" s="35">
        <v>10000</v>
      </c>
    </row>
    <row r="86" spans="1:9" x14ac:dyDescent="0.3">
      <c r="A86" s="6" t="s">
        <v>161</v>
      </c>
      <c r="B86" s="6">
        <v>7</v>
      </c>
      <c r="C86" s="18" t="s">
        <v>167</v>
      </c>
      <c r="D86" s="35">
        <v>1800</v>
      </c>
      <c r="E86" s="35">
        <v>1000</v>
      </c>
      <c r="F86" s="35"/>
      <c r="G86" s="35">
        <v>6000</v>
      </c>
    </row>
    <row r="87" spans="1:9" x14ac:dyDescent="0.3">
      <c r="A87" s="6" t="s">
        <v>161</v>
      </c>
      <c r="B87" s="6">
        <v>8</v>
      </c>
      <c r="C87" s="18" t="s">
        <v>445</v>
      </c>
      <c r="D87" s="35">
        <v>3200</v>
      </c>
      <c r="E87" s="35">
        <v>1609.7300000000002</v>
      </c>
      <c r="G87" s="35">
        <v>15000</v>
      </c>
      <c r="I87" s="52"/>
    </row>
    <row r="88" spans="1:9" x14ac:dyDescent="0.3">
      <c r="A88" s="6" t="s">
        <v>161</v>
      </c>
      <c r="B88" s="6">
        <v>9</v>
      </c>
      <c r="C88" s="18" t="s">
        <v>446</v>
      </c>
      <c r="G88" s="35">
        <v>15000</v>
      </c>
    </row>
    <row r="89" spans="1:9" x14ac:dyDescent="0.3">
      <c r="A89" s="6" t="s">
        <v>161</v>
      </c>
      <c r="B89" s="6">
        <v>10</v>
      </c>
      <c r="C89" s="18" t="s">
        <v>447</v>
      </c>
      <c r="E89" s="35"/>
      <c r="F89" s="35"/>
      <c r="G89" s="35">
        <v>5700</v>
      </c>
    </row>
    <row r="90" spans="1:9" x14ac:dyDescent="0.3">
      <c r="A90" s="6" t="s">
        <v>161</v>
      </c>
      <c r="B90" s="6">
        <v>11</v>
      </c>
      <c r="C90" s="18" t="s">
        <v>496</v>
      </c>
      <c r="E90" s="35"/>
      <c r="F90" s="35"/>
      <c r="G90" s="35">
        <v>15000</v>
      </c>
      <c r="H90" s="93"/>
    </row>
    <row r="91" spans="1:9" x14ac:dyDescent="0.3">
      <c r="A91" s="6" t="s">
        <v>161</v>
      </c>
      <c r="B91" s="6">
        <v>12</v>
      </c>
      <c r="C91" s="18" t="s">
        <v>98</v>
      </c>
      <c r="E91" s="35"/>
      <c r="G91" s="35">
        <v>10000</v>
      </c>
      <c r="H91" s="93"/>
    </row>
    <row r="92" spans="1:9" x14ac:dyDescent="0.3">
      <c r="A92" s="6" t="s">
        <v>161</v>
      </c>
      <c r="B92" s="6">
        <v>13</v>
      </c>
      <c r="C92" s="18" t="s">
        <v>171</v>
      </c>
      <c r="D92" s="35">
        <v>0</v>
      </c>
      <c r="E92" s="35">
        <v>5400</v>
      </c>
      <c r="F92" s="35">
        <v>7100</v>
      </c>
      <c r="G92" s="35">
        <v>3300</v>
      </c>
    </row>
    <row r="93" spans="1:9" x14ac:dyDescent="0.3">
      <c r="A93" s="6" t="s">
        <v>161</v>
      </c>
      <c r="B93" s="6">
        <v>14</v>
      </c>
      <c r="C93" s="18" t="s">
        <v>560</v>
      </c>
      <c r="E93" s="35"/>
      <c r="F93" s="35"/>
      <c r="G93" s="35">
        <v>10000</v>
      </c>
    </row>
    <row r="94" spans="1:9" x14ac:dyDescent="0.3">
      <c r="A94" s="6"/>
      <c r="B94" s="6"/>
      <c r="C94" s="18"/>
      <c r="E94" s="35"/>
      <c r="H94" s="93"/>
    </row>
    <row r="95" spans="1:9" x14ac:dyDescent="0.3">
      <c r="A95" s="218" t="s">
        <v>15</v>
      </c>
      <c r="B95" s="218"/>
      <c r="C95" s="218"/>
      <c r="D95" s="53">
        <v>100000</v>
      </c>
      <c r="E95" s="53">
        <v>2000</v>
      </c>
      <c r="F95" s="60">
        <v>-2000</v>
      </c>
      <c r="G95" s="53">
        <f>SUM(G80:G93)</f>
        <v>200000</v>
      </c>
    </row>
    <row r="96" spans="1:9" ht="15.6" customHeight="1" x14ac:dyDescent="0.3">
      <c r="A96" s="218" t="s">
        <v>168</v>
      </c>
      <c r="B96" s="218"/>
      <c r="C96" s="218"/>
      <c r="D96" s="71"/>
      <c r="E96" s="71">
        <v>0</v>
      </c>
      <c r="F96" s="71">
        <v>0</v>
      </c>
      <c r="G96" s="168">
        <f>200000-G95</f>
        <v>0</v>
      </c>
    </row>
    <row r="97" spans="1:7" x14ac:dyDescent="0.3">
      <c r="A97" s="6" t="s">
        <v>169</v>
      </c>
      <c r="B97" s="6">
        <v>1</v>
      </c>
      <c r="C97" s="34" t="s">
        <v>170</v>
      </c>
      <c r="D97" s="35">
        <v>10000</v>
      </c>
      <c r="E97" s="35"/>
      <c r="F97" s="35" t="s">
        <v>202</v>
      </c>
      <c r="G97" s="35">
        <v>10000</v>
      </c>
    </row>
    <row r="98" spans="1:7" x14ac:dyDescent="0.3">
      <c r="A98" s="6" t="s">
        <v>169</v>
      </c>
      <c r="B98" s="6">
        <v>2</v>
      </c>
      <c r="C98" s="18" t="s">
        <v>164</v>
      </c>
      <c r="D98" s="35">
        <v>5000</v>
      </c>
      <c r="E98" s="35">
        <v>34086.65</v>
      </c>
      <c r="F98" s="35">
        <v>5838.8499999999985</v>
      </c>
      <c r="G98" s="35">
        <v>27000</v>
      </c>
    </row>
    <row r="99" spans="1:7" x14ac:dyDescent="0.3">
      <c r="A99" s="6" t="s">
        <v>169</v>
      </c>
      <c r="B99" s="6">
        <v>3</v>
      </c>
      <c r="C99" s="18" t="s">
        <v>402</v>
      </c>
      <c r="D99" s="35">
        <v>0</v>
      </c>
      <c r="E99" s="35">
        <v>5400</v>
      </c>
      <c r="F99" s="35">
        <v>7100</v>
      </c>
    </row>
    <row r="100" spans="1:7" x14ac:dyDescent="0.3">
      <c r="A100" s="218" t="s">
        <v>15</v>
      </c>
      <c r="B100" s="219"/>
      <c r="C100" s="219"/>
      <c r="D100" s="53">
        <v>27000</v>
      </c>
      <c r="E100" s="53">
        <v>16058</v>
      </c>
      <c r="F100" s="60">
        <v>4142</v>
      </c>
      <c r="G100" s="53">
        <f>SUM(G97:G99)</f>
        <v>37000</v>
      </c>
    </row>
    <row r="101" spans="1:7" x14ac:dyDescent="0.3">
      <c r="A101" s="218" t="s">
        <v>172</v>
      </c>
      <c r="B101" s="218"/>
      <c r="C101" s="218"/>
      <c r="D101" s="34"/>
      <c r="E101" s="34"/>
      <c r="F101" s="34" t="s">
        <v>202</v>
      </c>
      <c r="G101" s="34"/>
    </row>
    <row r="102" spans="1:7" x14ac:dyDescent="0.3">
      <c r="A102" s="6" t="s">
        <v>173</v>
      </c>
      <c r="B102" s="6">
        <v>1</v>
      </c>
      <c r="C102" s="34" t="s">
        <v>174</v>
      </c>
      <c r="D102" s="10">
        <v>39925.5</v>
      </c>
      <c r="E102" s="51"/>
      <c r="F102" s="51" t="s">
        <v>202</v>
      </c>
      <c r="G102" s="10">
        <v>74990.3</v>
      </c>
    </row>
    <row r="103" spans="1:7" x14ac:dyDescent="0.3">
      <c r="A103" s="6" t="s">
        <v>173</v>
      </c>
      <c r="B103" s="6">
        <v>2</v>
      </c>
      <c r="C103" s="34" t="s">
        <v>175</v>
      </c>
      <c r="D103" s="35">
        <v>12500</v>
      </c>
      <c r="E103" s="35" t="s">
        <v>444</v>
      </c>
      <c r="F103" s="35" t="e">
        <v>#VALUE!</v>
      </c>
      <c r="G103" s="35">
        <v>24700</v>
      </c>
    </row>
    <row r="104" spans="1:7" x14ac:dyDescent="0.3">
      <c r="A104" s="6" t="s">
        <v>173</v>
      </c>
      <c r="B104" s="6">
        <v>3</v>
      </c>
      <c r="C104" s="34" t="s">
        <v>176</v>
      </c>
      <c r="D104" s="35">
        <v>7000</v>
      </c>
      <c r="E104" s="35">
        <v>6795</v>
      </c>
      <c r="F104" s="35">
        <v>17.5</v>
      </c>
      <c r="G104" s="35">
        <v>18180</v>
      </c>
    </row>
    <row r="105" spans="1:7" x14ac:dyDescent="0.3">
      <c r="A105" s="6" t="s">
        <v>173</v>
      </c>
      <c r="B105" s="6">
        <v>4</v>
      </c>
      <c r="C105" s="34" t="s">
        <v>70</v>
      </c>
      <c r="D105" s="35">
        <v>20200</v>
      </c>
      <c r="E105" s="35">
        <v>20172</v>
      </c>
      <c r="F105" s="35">
        <v>4142</v>
      </c>
      <c r="G105" s="35">
        <v>32700</v>
      </c>
    </row>
    <row r="106" spans="1:7" x14ac:dyDescent="0.3">
      <c r="A106" s="218" t="s">
        <v>15</v>
      </c>
      <c r="B106" s="219"/>
      <c r="C106" s="219"/>
      <c r="D106" s="53">
        <v>79625.5</v>
      </c>
      <c r="E106" s="53">
        <f>SUM(E102:E105)</f>
        <v>26967</v>
      </c>
      <c r="F106" s="53"/>
      <c r="G106" s="53">
        <f>SUM(G102:G105)</f>
        <v>150570.29999999999</v>
      </c>
    </row>
    <row r="107" spans="1:7" x14ac:dyDescent="0.3">
      <c r="A107" s="218" t="s">
        <v>177</v>
      </c>
      <c r="B107" s="218"/>
      <c r="C107" s="218"/>
      <c r="D107" s="34"/>
      <c r="E107" s="34"/>
      <c r="F107" s="34"/>
      <c r="G107" s="34"/>
    </row>
    <row r="108" spans="1:7" x14ac:dyDescent="0.3">
      <c r="A108" s="6" t="s">
        <v>178</v>
      </c>
      <c r="B108" s="6">
        <v>1</v>
      </c>
      <c r="C108" s="94" t="s">
        <v>179</v>
      </c>
      <c r="D108" s="35">
        <v>0</v>
      </c>
      <c r="E108" s="35">
        <v>0</v>
      </c>
      <c r="F108" s="35">
        <v>2000</v>
      </c>
      <c r="G108" s="35">
        <v>2000</v>
      </c>
    </row>
    <row r="109" spans="1:7" x14ac:dyDescent="0.3">
      <c r="A109" s="6"/>
      <c r="B109" s="6"/>
      <c r="C109" s="94"/>
      <c r="D109" s="53">
        <v>0</v>
      </c>
      <c r="E109" s="35"/>
      <c r="F109" s="95"/>
      <c r="G109" s="53">
        <v>2000</v>
      </c>
    </row>
    <row r="110" spans="1:7" ht="18" x14ac:dyDescent="0.35">
      <c r="A110" s="218" t="s">
        <v>710</v>
      </c>
      <c r="B110" s="220"/>
      <c r="C110" s="220"/>
      <c r="D110" s="96"/>
      <c r="G110" s="96">
        <f>H110+G108</f>
        <v>2000</v>
      </c>
    </row>
    <row r="111" spans="1:7" x14ac:dyDescent="0.3">
      <c r="A111" s="218" t="s">
        <v>181</v>
      </c>
      <c r="B111" s="218"/>
      <c r="C111" s="218"/>
      <c r="D111" s="53"/>
      <c r="F111" s="97"/>
      <c r="G111" s="53">
        <f>G110+G106+G100+G95</f>
        <v>389570.3</v>
      </c>
    </row>
    <row r="112" spans="1:7" x14ac:dyDescent="0.3">
      <c r="A112" s="218" t="s">
        <v>182</v>
      </c>
      <c r="B112" s="218"/>
      <c r="C112" s="218"/>
      <c r="D112" s="218"/>
      <c r="E112" s="218"/>
      <c r="F112" s="218"/>
      <c r="G112" s="218"/>
    </row>
    <row r="113" spans="1:8" x14ac:dyDescent="0.3">
      <c r="A113" s="34" t="s">
        <v>91</v>
      </c>
      <c r="B113" s="34"/>
      <c r="C113" s="34" t="s">
        <v>90</v>
      </c>
      <c r="D113" s="35">
        <v>125000</v>
      </c>
      <c r="E113" s="35">
        <v>47073.21</v>
      </c>
      <c r="F113" s="35">
        <v>77926.790000000008</v>
      </c>
      <c r="G113" s="35">
        <f>G11</f>
        <v>125000</v>
      </c>
    </row>
    <row r="114" spans="1:8" x14ac:dyDescent="0.3">
      <c r="A114" s="34" t="s">
        <v>101</v>
      </c>
      <c r="B114" s="34"/>
      <c r="C114" s="34" t="s">
        <v>100</v>
      </c>
      <c r="D114" s="35">
        <v>33720</v>
      </c>
      <c r="E114" s="35">
        <v>13467.5</v>
      </c>
      <c r="F114" s="35">
        <v>20252.5</v>
      </c>
      <c r="G114" s="35">
        <f>G26</f>
        <v>53900</v>
      </c>
    </row>
    <row r="115" spans="1:8" x14ac:dyDescent="0.3">
      <c r="A115" s="34" t="s">
        <v>116</v>
      </c>
      <c r="B115" s="34"/>
      <c r="C115" s="34" t="s">
        <v>115</v>
      </c>
      <c r="D115" s="35">
        <v>13800</v>
      </c>
      <c r="E115" s="35">
        <v>147083.54999999999</v>
      </c>
      <c r="F115" s="35">
        <v>-133283.54999999999</v>
      </c>
      <c r="G115" s="35">
        <f>G37</f>
        <v>12100</v>
      </c>
    </row>
    <row r="116" spans="1:8" x14ac:dyDescent="0.3">
      <c r="A116" s="7" t="s">
        <v>126</v>
      </c>
      <c r="B116" s="7"/>
      <c r="C116" s="34" t="s">
        <v>125</v>
      </c>
      <c r="D116" s="35">
        <v>1100</v>
      </c>
      <c r="E116" s="35">
        <v>620.70000000000005</v>
      </c>
      <c r="F116" s="35">
        <v>479.29999999999995</v>
      </c>
      <c r="G116" s="35">
        <f>G43</f>
        <v>2200</v>
      </c>
      <c r="H116" s="98"/>
    </row>
    <row r="117" spans="1:8" x14ac:dyDescent="0.3">
      <c r="A117" s="34" t="s">
        <v>132</v>
      </c>
      <c r="B117" s="34"/>
      <c r="C117" s="34" t="s">
        <v>131</v>
      </c>
      <c r="D117" s="35">
        <v>1400</v>
      </c>
      <c r="E117" s="35">
        <v>601</v>
      </c>
      <c r="F117" s="35">
        <v>371</v>
      </c>
      <c r="G117" s="35">
        <f>G48</f>
        <v>1400</v>
      </c>
    </row>
    <row r="118" spans="1:8" x14ac:dyDescent="0.3">
      <c r="A118" s="34" t="s">
        <v>137</v>
      </c>
      <c r="B118" s="34"/>
      <c r="C118" s="34" t="s">
        <v>136</v>
      </c>
      <c r="D118" s="35">
        <v>5300</v>
      </c>
      <c r="E118" s="35">
        <v>411</v>
      </c>
      <c r="F118" s="35">
        <v>4889</v>
      </c>
      <c r="G118" s="35">
        <f>G55</f>
        <v>6500</v>
      </c>
    </row>
    <row r="119" spans="1:8" x14ac:dyDescent="0.3">
      <c r="A119" s="34" t="s">
        <v>143</v>
      </c>
      <c r="B119" s="34"/>
      <c r="C119" s="34" t="s">
        <v>37</v>
      </c>
      <c r="D119" s="35">
        <v>15450</v>
      </c>
      <c r="E119" s="35">
        <v>8523.2999999999993</v>
      </c>
      <c r="F119" s="35">
        <v>6926.7</v>
      </c>
      <c r="G119" s="35">
        <f>G61</f>
        <v>17450</v>
      </c>
    </row>
    <row r="120" spans="1:8" x14ac:dyDescent="0.3">
      <c r="A120" s="34" t="s">
        <v>149</v>
      </c>
      <c r="B120" s="34"/>
      <c r="C120" s="34" t="s">
        <v>148</v>
      </c>
      <c r="D120" s="35">
        <v>7800</v>
      </c>
      <c r="E120" s="35">
        <v>10338.5</v>
      </c>
      <c r="F120" s="35">
        <v>-2538.5</v>
      </c>
      <c r="G120" s="35">
        <f>G68</f>
        <v>10800</v>
      </c>
    </row>
    <row r="121" spans="1:8" x14ac:dyDescent="0.3">
      <c r="A121" s="34" t="s">
        <v>153</v>
      </c>
      <c r="B121" s="34"/>
      <c r="C121" s="34" t="s">
        <v>58</v>
      </c>
      <c r="D121" s="35">
        <v>600</v>
      </c>
      <c r="E121" s="35">
        <v>0</v>
      </c>
      <c r="F121" s="35">
        <v>600</v>
      </c>
      <c r="G121" s="35">
        <f>G73</f>
        <v>1800</v>
      </c>
    </row>
    <row r="122" spans="1:8" x14ac:dyDescent="0.3">
      <c r="A122" s="34" t="s">
        <v>158</v>
      </c>
      <c r="B122" s="34"/>
      <c r="C122" s="34" t="s">
        <v>183</v>
      </c>
      <c r="D122" s="35">
        <v>50000</v>
      </c>
      <c r="E122" s="35">
        <v>0</v>
      </c>
      <c r="F122" s="35">
        <v>50000</v>
      </c>
      <c r="G122" s="35">
        <f>G78</f>
        <v>0</v>
      </c>
    </row>
    <row r="123" spans="1:8" x14ac:dyDescent="0.3">
      <c r="A123" s="34" t="s">
        <v>161</v>
      </c>
      <c r="B123" s="34"/>
      <c r="C123" s="34" t="s">
        <v>184</v>
      </c>
      <c r="D123" s="35">
        <v>200000</v>
      </c>
      <c r="E123" s="35">
        <v>56814.229999999996</v>
      </c>
      <c r="F123" s="35">
        <v>143185.77000000002</v>
      </c>
      <c r="G123" s="35">
        <f>G95</f>
        <v>200000</v>
      </c>
    </row>
    <row r="124" spans="1:8" x14ac:dyDescent="0.3">
      <c r="A124" s="34" t="s">
        <v>169</v>
      </c>
      <c r="B124" s="34"/>
      <c r="C124" s="34" t="s">
        <v>65</v>
      </c>
      <c r="D124" s="35">
        <v>54000</v>
      </c>
      <c r="E124" s="35">
        <v>46864.3</v>
      </c>
      <c r="F124" s="35">
        <v>7135.7</v>
      </c>
      <c r="G124" s="35">
        <f>G100</f>
        <v>37000</v>
      </c>
    </row>
    <row r="125" spans="1:8" x14ac:dyDescent="0.3">
      <c r="A125" s="34" t="s">
        <v>173</v>
      </c>
      <c r="B125" s="34"/>
      <c r="C125" s="34" t="s">
        <v>185</v>
      </c>
      <c r="D125" s="35">
        <v>150570.29999999999</v>
      </c>
      <c r="E125" s="35">
        <v>73503.649999999994</v>
      </c>
      <c r="F125" s="35">
        <v>75166.649999999994</v>
      </c>
      <c r="G125" s="35">
        <f>G106</f>
        <v>150570.29999999999</v>
      </c>
    </row>
    <row r="126" spans="1:8" x14ac:dyDescent="0.3">
      <c r="A126" s="34" t="s">
        <v>178</v>
      </c>
      <c r="B126" s="34"/>
      <c r="C126" s="34" t="s">
        <v>186</v>
      </c>
      <c r="D126" s="35">
        <v>2000</v>
      </c>
      <c r="E126" s="35">
        <v>0</v>
      </c>
      <c r="F126" s="35">
        <v>2000</v>
      </c>
      <c r="G126" s="35">
        <f>G109</f>
        <v>2000</v>
      </c>
    </row>
    <row r="127" spans="1:8" ht="18" x14ac:dyDescent="0.35">
      <c r="A127" s="71" t="s">
        <v>187</v>
      </c>
      <c r="B127" s="71"/>
      <c r="C127" s="71"/>
      <c r="D127" s="193">
        <f>SUM(D113:D126)</f>
        <v>660740.30000000005</v>
      </c>
      <c r="E127" s="53">
        <f>SUM(E113:E126)</f>
        <v>405300.93999999994</v>
      </c>
      <c r="F127" s="194">
        <f>SUM(F113:F125)</f>
        <v>251111.36000000004</v>
      </c>
      <c r="G127" s="193">
        <f>SUM(G113:G126)</f>
        <v>620720.30000000005</v>
      </c>
    </row>
    <row r="130" spans="6:6" x14ac:dyDescent="0.3">
      <c r="F130" s="99"/>
    </row>
  </sheetData>
  <mergeCells count="31">
    <mergeCell ref="A43:C43"/>
    <mergeCell ref="A2:C2"/>
    <mergeCell ref="A11:C11"/>
    <mergeCell ref="A12:C12"/>
    <mergeCell ref="A26:C26"/>
    <mergeCell ref="A27:C27"/>
    <mergeCell ref="A37:C37"/>
    <mergeCell ref="A38:C38"/>
    <mergeCell ref="A68:C68"/>
    <mergeCell ref="A44:C44"/>
    <mergeCell ref="A48:C48"/>
    <mergeCell ref="A49:C49"/>
    <mergeCell ref="A55:C55"/>
    <mergeCell ref="A56:C56"/>
    <mergeCell ref="A61:C61"/>
    <mergeCell ref="A62:C62"/>
    <mergeCell ref="A69:C69"/>
    <mergeCell ref="A73:C73"/>
    <mergeCell ref="A74:C74"/>
    <mergeCell ref="A75:C75"/>
    <mergeCell ref="A78:C78"/>
    <mergeCell ref="A79:C79"/>
    <mergeCell ref="A95:C95"/>
    <mergeCell ref="A96:C96"/>
    <mergeCell ref="A110:C110"/>
    <mergeCell ref="A111:C111"/>
    <mergeCell ref="A112:G112"/>
    <mergeCell ref="A100:C100"/>
    <mergeCell ref="A101:C101"/>
    <mergeCell ref="A106:C106"/>
    <mergeCell ref="A107:C10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6"/>
  <sheetViews>
    <sheetView tabSelected="1" topLeftCell="A82" zoomScale="120" zoomScaleNormal="120" workbookViewId="0">
      <selection activeCell="E342" sqref="E342"/>
    </sheetView>
  </sheetViews>
  <sheetFormatPr defaultColWidth="9.21875" defaultRowHeight="15.6" x14ac:dyDescent="0.3"/>
  <cols>
    <col min="1" max="1" width="6" style="6" bestFit="1" customWidth="1"/>
    <col min="2" max="2" width="3.21875" style="6" customWidth="1"/>
    <col min="3" max="3" width="46.44140625" style="7" customWidth="1"/>
    <col min="4" max="4" width="11" style="11" customWidth="1"/>
    <col min="5" max="5" width="16.44140625" style="9" customWidth="1"/>
    <col min="6" max="6" width="15.6640625" style="9" customWidth="1"/>
    <col min="7" max="7" width="24.33203125" style="14" customWidth="1"/>
    <col min="8" max="8" width="88.77734375" style="6" bestFit="1" customWidth="1"/>
    <col min="9" max="9" width="10.77734375" style="6" bestFit="1" customWidth="1"/>
    <col min="10" max="10" width="13.5546875" style="6" bestFit="1" customWidth="1"/>
    <col min="11" max="11" width="10.5546875" style="6" bestFit="1" customWidth="1"/>
    <col min="12" max="12" width="12.33203125" style="6" bestFit="1" customWidth="1"/>
    <col min="13" max="16384" width="9.21875" style="6"/>
  </cols>
  <sheetData>
    <row r="1" spans="1:8" ht="46.8" x14ac:dyDescent="0.3">
      <c r="A1" s="2" t="s">
        <v>188</v>
      </c>
      <c r="B1" s="101" t="s">
        <v>189</v>
      </c>
      <c r="C1" s="2" t="s">
        <v>190</v>
      </c>
      <c r="D1" s="3" t="s">
        <v>191</v>
      </c>
      <c r="E1" s="4" t="s">
        <v>192</v>
      </c>
      <c r="F1" s="4" t="s">
        <v>193</v>
      </c>
      <c r="G1" s="5" t="s">
        <v>443</v>
      </c>
      <c r="H1" s="2" t="s">
        <v>194</v>
      </c>
    </row>
    <row r="2" spans="1:8" ht="25.5" customHeight="1" x14ac:dyDescent="0.3">
      <c r="A2" s="218" t="s">
        <v>2</v>
      </c>
      <c r="B2" s="218"/>
      <c r="C2" s="218"/>
      <c r="D2" s="3"/>
      <c r="E2" s="4"/>
      <c r="F2" s="4"/>
      <c r="G2" s="5"/>
      <c r="H2" s="2"/>
    </row>
    <row r="3" spans="1:8" x14ac:dyDescent="0.3">
      <c r="A3" s="102" t="s">
        <v>195</v>
      </c>
      <c r="B3" s="102"/>
      <c r="C3" s="102"/>
      <c r="D3" s="102"/>
      <c r="E3" s="102"/>
      <c r="F3" s="102"/>
      <c r="G3" s="102"/>
      <c r="H3" s="102"/>
    </row>
    <row r="4" spans="1:8" x14ac:dyDescent="0.3">
      <c r="A4" s="6" t="s">
        <v>5</v>
      </c>
      <c r="B4" s="6">
        <v>1</v>
      </c>
      <c r="C4" s="7" t="s">
        <v>6</v>
      </c>
      <c r="D4" s="8">
        <v>0.13</v>
      </c>
      <c r="E4" s="9">
        <v>11768</v>
      </c>
      <c r="F4" s="9">
        <v>50000</v>
      </c>
      <c r="G4" s="10">
        <f>Revenue!G3</f>
        <v>28000</v>
      </c>
    </row>
    <row r="5" spans="1:8" x14ac:dyDescent="0.3">
      <c r="A5" s="6" t="s">
        <v>5</v>
      </c>
      <c r="B5" s="6">
        <v>2</v>
      </c>
      <c r="C5" s="7" t="s">
        <v>196</v>
      </c>
      <c r="G5" s="10">
        <f>Revenue!G4</f>
        <v>500</v>
      </c>
    </row>
    <row r="6" spans="1:8" x14ac:dyDescent="0.3">
      <c r="A6" s="6" t="s">
        <v>5</v>
      </c>
      <c r="B6" s="6">
        <v>3</v>
      </c>
      <c r="C6" s="7" t="s">
        <v>197</v>
      </c>
      <c r="G6" s="10">
        <f>Revenue!G5</f>
        <v>500</v>
      </c>
      <c r="H6" s="12"/>
    </row>
    <row r="7" spans="1:8" x14ac:dyDescent="0.3">
      <c r="A7" s="6" t="s">
        <v>5</v>
      </c>
      <c r="B7" s="6">
        <v>4</v>
      </c>
      <c r="C7" s="7" t="s">
        <v>198</v>
      </c>
      <c r="G7" s="10">
        <f>Revenue!G6</f>
        <v>700</v>
      </c>
    </row>
    <row r="8" spans="1:8" x14ac:dyDescent="0.3">
      <c r="A8" s="6" t="s">
        <v>5</v>
      </c>
      <c r="B8" s="6">
        <v>5</v>
      </c>
      <c r="C8" s="7" t="s">
        <v>10</v>
      </c>
      <c r="D8" s="11">
        <v>11</v>
      </c>
      <c r="E8" s="9">
        <v>20</v>
      </c>
      <c r="F8" s="9">
        <f>D8*E8</f>
        <v>220</v>
      </c>
      <c r="G8" s="10">
        <f>Revenue!G7</f>
        <v>200</v>
      </c>
    </row>
    <row r="9" spans="1:8" x14ac:dyDescent="0.3">
      <c r="A9" s="6" t="s">
        <v>5</v>
      </c>
      <c r="B9" s="6">
        <v>6</v>
      </c>
      <c r="C9" s="7" t="s">
        <v>11</v>
      </c>
      <c r="G9" s="10">
        <f>Revenue!G8</f>
        <v>38000</v>
      </c>
    </row>
    <row r="10" spans="1:8" x14ac:dyDescent="0.3">
      <c r="A10" s="6" t="s">
        <v>5</v>
      </c>
      <c r="B10" s="6">
        <v>7</v>
      </c>
      <c r="C10" s="7" t="s">
        <v>12</v>
      </c>
      <c r="G10" s="10">
        <f>Revenue!G9</f>
        <v>70000</v>
      </c>
    </row>
    <row r="11" spans="1:8" x14ac:dyDescent="0.3">
      <c r="A11" s="6" t="s">
        <v>5</v>
      </c>
      <c r="B11" s="6">
        <v>8</v>
      </c>
      <c r="C11" s="7" t="s">
        <v>162</v>
      </c>
      <c r="G11" s="10">
        <f>Revenue!G10</f>
        <v>20000</v>
      </c>
      <c r="H11" s="13"/>
    </row>
    <row r="12" spans="1:8" x14ac:dyDescent="0.3">
      <c r="A12" s="6" t="s">
        <v>5</v>
      </c>
      <c r="B12" s="6">
        <v>9</v>
      </c>
      <c r="C12" s="7" t="s">
        <v>14</v>
      </c>
      <c r="G12" s="10">
        <f>Revenue!G11</f>
        <v>1000</v>
      </c>
    </row>
    <row r="13" spans="1:8" x14ac:dyDescent="0.3">
      <c r="A13" s="218" t="s">
        <v>15</v>
      </c>
      <c r="B13" s="218"/>
      <c r="C13" s="218"/>
      <c r="G13" s="10">
        <f>Revenue!G12</f>
        <v>158900</v>
      </c>
    </row>
    <row r="14" spans="1:8" x14ac:dyDescent="0.3">
      <c r="A14" s="102" t="s">
        <v>199</v>
      </c>
      <c r="B14" s="102"/>
      <c r="C14" s="102"/>
      <c r="D14" s="102"/>
      <c r="E14" s="102"/>
      <c r="F14" s="102"/>
      <c r="G14" s="102"/>
      <c r="H14" s="102"/>
    </row>
    <row r="15" spans="1:8" x14ac:dyDescent="0.3">
      <c r="A15" s="6" t="s">
        <v>17</v>
      </c>
      <c r="B15" s="6">
        <v>1</v>
      </c>
      <c r="C15" s="7" t="s">
        <v>200</v>
      </c>
      <c r="D15" s="6"/>
      <c r="E15" s="6"/>
      <c r="F15" s="6"/>
      <c r="G15" s="13">
        <f>Revenue!G14</f>
        <v>0</v>
      </c>
    </row>
    <row r="16" spans="1:8" x14ac:dyDescent="0.3">
      <c r="A16" s="6" t="s">
        <v>17</v>
      </c>
      <c r="B16" s="6">
        <v>2</v>
      </c>
      <c r="C16" s="7" t="s">
        <v>19</v>
      </c>
      <c r="D16" s="11">
        <v>250</v>
      </c>
      <c r="E16" s="9">
        <v>20</v>
      </c>
      <c r="F16" s="9">
        <f>D16*E16</f>
        <v>5000</v>
      </c>
      <c r="G16" s="14">
        <f>Revenue!G15</f>
        <v>3000</v>
      </c>
    </row>
    <row r="17" spans="1:10" x14ac:dyDescent="0.3">
      <c r="A17" s="218" t="s">
        <v>15</v>
      </c>
      <c r="B17" s="218"/>
      <c r="C17" s="218"/>
      <c r="G17" s="14">
        <f>SUM(G15:G16)</f>
        <v>3000</v>
      </c>
    </row>
    <row r="18" spans="1:10" x14ac:dyDescent="0.3">
      <c r="A18" s="102" t="s">
        <v>201</v>
      </c>
      <c r="B18" s="102"/>
      <c r="C18" s="102"/>
      <c r="D18" s="102"/>
      <c r="E18" s="102"/>
      <c r="F18" s="102"/>
      <c r="G18" s="102"/>
      <c r="H18" s="102"/>
      <c r="J18" s="6" t="s">
        <v>202</v>
      </c>
    </row>
    <row r="19" spans="1:10" x14ac:dyDescent="0.3">
      <c r="A19" s="6" t="s">
        <v>21</v>
      </c>
      <c r="B19" s="6">
        <v>1</v>
      </c>
      <c r="C19" s="7" t="s">
        <v>22</v>
      </c>
    </row>
    <row r="20" spans="1:10" x14ac:dyDescent="0.3">
      <c r="A20" s="6" t="s">
        <v>21</v>
      </c>
      <c r="C20" s="7" t="s">
        <v>203</v>
      </c>
      <c r="D20" s="11">
        <v>0</v>
      </c>
      <c r="E20" s="15">
        <v>200</v>
      </c>
      <c r="F20" s="9">
        <f>D20*E20</f>
        <v>0</v>
      </c>
      <c r="G20" s="16">
        <f>D20*E20</f>
        <v>0</v>
      </c>
      <c r="H20" s="6" t="s">
        <v>204</v>
      </c>
      <c r="I20" s="103"/>
    </row>
    <row r="21" spans="1:10" x14ac:dyDescent="0.3">
      <c r="A21" s="6" t="s">
        <v>21</v>
      </c>
      <c r="C21" s="7" t="s">
        <v>205</v>
      </c>
      <c r="D21" s="11">
        <v>12</v>
      </c>
      <c r="E21" s="15">
        <v>50</v>
      </c>
      <c r="F21" s="9">
        <f t="shared" ref="F21:F42" si="0">D21*E21</f>
        <v>600</v>
      </c>
      <c r="G21" s="14">
        <f t="shared" ref="G21:G23" si="1">SUM(D21*E21)</f>
        <v>600</v>
      </c>
      <c r="I21" s="103"/>
    </row>
    <row r="22" spans="1:10" x14ac:dyDescent="0.3">
      <c r="A22" s="6" t="s">
        <v>21</v>
      </c>
      <c r="C22" s="7" t="s">
        <v>206</v>
      </c>
      <c r="D22" s="11">
        <v>6</v>
      </c>
      <c r="E22" s="15">
        <v>25</v>
      </c>
      <c r="G22" s="16">
        <f>D22*E22</f>
        <v>150</v>
      </c>
      <c r="I22" s="103"/>
    </row>
    <row r="23" spans="1:10" x14ac:dyDescent="0.3">
      <c r="A23" s="6" t="s">
        <v>21</v>
      </c>
      <c r="C23" s="7" t="s">
        <v>207</v>
      </c>
      <c r="D23" s="11">
        <v>5</v>
      </c>
      <c r="E23" s="15">
        <v>100</v>
      </c>
      <c r="G23" s="14">
        <f t="shared" si="1"/>
        <v>500</v>
      </c>
      <c r="I23" s="103"/>
    </row>
    <row r="24" spans="1:10" x14ac:dyDescent="0.3">
      <c r="A24" s="6" t="s">
        <v>21</v>
      </c>
      <c r="C24" s="7" t="s">
        <v>208</v>
      </c>
      <c r="D24" s="11">
        <v>3</v>
      </c>
      <c r="E24" s="15">
        <v>15</v>
      </c>
      <c r="F24" s="9">
        <f t="shared" si="0"/>
        <v>45</v>
      </c>
      <c r="G24" s="16">
        <f t="shared" ref="G24" si="2">D24*E24</f>
        <v>45</v>
      </c>
      <c r="I24" s="103"/>
    </row>
    <row r="25" spans="1:10" x14ac:dyDescent="0.3">
      <c r="A25" s="6" t="s">
        <v>21</v>
      </c>
      <c r="C25" s="7" t="s">
        <v>209</v>
      </c>
      <c r="D25" s="11">
        <v>5</v>
      </c>
      <c r="E25" s="15">
        <v>20</v>
      </c>
      <c r="F25" s="9">
        <f t="shared" si="0"/>
        <v>100</v>
      </c>
      <c r="G25" s="14">
        <f t="shared" ref="G25:G28" si="3">SUM(D25*E25)</f>
        <v>100</v>
      </c>
      <c r="I25" s="103"/>
      <c r="J25" s="103"/>
    </row>
    <row r="26" spans="1:10" x14ac:dyDescent="0.3">
      <c r="A26" s="6" t="s">
        <v>21</v>
      </c>
      <c r="C26" s="7" t="s">
        <v>210</v>
      </c>
      <c r="D26" s="11">
        <v>10</v>
      </c>
      <c r="E26" s="15">
        <v>10</v>
      </c>
      <c r="F26" s="9">
        <f t="shared" si="0"/>
        <v>100</v>
      </c>
      <c r="G26" s="16">
        <f t="shared" ref="G26" si="4">D26*E26</f>
        <v>100</v>
      </c>
      <c r="I26" s="103"/>
    </row>
    <row r="27" spans="1:10" x14ac:dyDescent="0.3">
      <c r="A27" s="6" t="s">
        <v>21</v>
      </c>
      <c r="C27" s="7" t="s">
        <v>211</v>
      </c>
      <c r="D27" s="11">
        <v>3</v>
      </c>
      <c r="E27" s="15">
        <v>20</v>
      </c>
      <c r="G27" s="14">
        <f t="shared" si="3"/>
        <v>60</v>
      </c>
      <c r="I27" s="103"/>
    </row>
    <row r="28" spans="1:10" x14ac:dyDescent="0.3">
      <c r="A28" s="6" t="s">
        <v>21</v>
      </c>
      <c r="C28" s="7" t="s">
        <v>212</v>
      </c>
      <c r="D28" s="11">
        <v>5</v>
      </c>
      <c r="E28" s="15">
        <v>10</v>
      </c>
      <c r="F28" s="9">
        <f t="shared" si="0"/>
        <v>50</v>
      </c>
      <c r="G28" s="14">
        <f t="shared" si="3"/>
        <v>50</v>
      </c>
      <c r="I28" s="103"/>
    </row>
    <row r="29" spans="1:10" x14ac:dyDescent="0.3">
      <c r="A29" s="6" t="s">
        <v>21</v>
      </c>
      <c r="C29" s="7" t="s">
        <v>213</v>
      </c>
      <c r="D29" s="11">
        <v>5</v>
      </c>
      <c r="E29" s="15">
        <v>30</v>
      </c>
      <c r="F29" s="9">
        <f t="shared" si="0"/>
        <v>150</v>
      </c>
      <c r="G29" s="16">
        <f t="shared" ref="G29" si="5">D29*E29</f>
        <v>150</v>
      </c>
      <c r="I29" s="103"/>
    </row>
    <row r="30" spans="1:10" x14ac:dyDescent="0.3">
      <c r="A30" s="6" t="s">
        <v>21</v>
      </c>
      <c r="C30" s="7" t="s">
        <v>214</v>
      </c>
      <c r="D30" s="11">
        <v>3</v>
      </c>
      <c r="E30" s="15">
        <v>50</v>
      </c>
      <c r="F30" s="9">
        <f t="shared" si="0"/>
        <v>150</v>
      </c>
      <c r="G30" s="14">
        <f t="shared" ref="G30" si="6">SUM(D30*E30)</f>
        <v>150</v>
      </c>
      <c r="I30" s="103"/>
    </row>
    <row r="31" spans="1:10" x14ac:dyDescent="0.3">
      <c r="A31" s="6" t="s">
        <v>21</v>
      </c>
      <c r="C31" s="7" t="s">
        <v>215</v>
      </c>
      <c r="D31" s="11">
        <v>7</v>
      </c>
      <c r="E31" s="15">
        <v>100</v>
      </c>
      <c r="F31" s="9">
        <f t="shared" si="0"/>
        <v>700</v>
      </c>
      <c r="G31" s="16">
        <f t="shared" ref="G31" si="7">D31*E31</f>
        <v>700</v>
      </c>
      <c r="I31" s="103"/>
    </row>
    <row r="32" spans="1:10" x14ac:dyDescent="0.3">
      <c r="A32" s="6" t="s">
        <v>21</v>
      </c>
      <c r="C32" s="7" t="s">
        <v>216</v>
      </c>
      <c r="D32" s="11">
        <v>8</v>
      </c>
      <c r="E32" s="15">
        <v>100</v>
      </c>
      <c r="F32" s="9">
        <f t="shared" si="0"/>
        <v>800</v>
      </c>
      <c r="G32" s="14">
        <f t="shared" ref="G32" si="8">SUM(D32*E32)</f>
        <v>800</v>
      </c>
      <c r="I32" s="103"/>
    </row>
    <row r="33" spans="1:9" x14ac:dyDescent="0.3">
      <c r="A33" s="6" t="s">
        <v>21</v>
      </c>
      <c r="C33" s="7" t="s">
        <v>217</v>
      </c>
      <c r="D33" s="11">
        <v>3</v>
      </c>
      <c r="E33" s="15">
        <v>20</v>
      </c>
      <c r="F33" s="9">
        <f t="shared" si="0"/>
        <v>60</v>
      </c>
      <c r="G33" s="16">
        <f t="shared" ref="G33" si="9">D33*E33</f>
        <v>60</v>
      </c>
      <c r="I33" s="103"/>
    </row>
    <row r="34" spans="1:9" x14ac:dyDescent="0.3">
      <c r="A34" s="6" t="s">
        <v>21</v>
      </c>
      <c r="C34" s="7" t="s">
        <v>218</v>
      </c>
      <c r="D34" s="11">
        <v>1</v>
      </c>
      <c r="E34" s="15">
        <v>100</v>
      </c>
      <c r="F34" s="9">
        <f t="shared" si="0"/>
        <v>100</v>
      </c>
      <c r="G34" s="14">
        <f t="shared" ref="G34" si="10">SUM(D34*E34)</f>
        <v>100</v>
      </c>
      <c r="I34" s="103"/>
    </row>
    <row r="35" spans="1:9" x14ac:dyDescent="0.3">
      <c r="A35" s="6" t="s">
        <v>21</v>
      </c>
      <c r="C35" s="7" t="s">
        <v>219</v>
      </c>
      <c r="D35" s="11">
        <v>5</v>
      </c>
      <c r="E35" s="15">
        <v>100</v>
      </c>
      <c r="F35" s="9">
        <f t="shared" si="0"/>
        <v>500</v>
      </c>
      <c r="G35" s="16">
        <f t="shared" ref="G35" si="11">D35*E35</f>
        <v>500</v>
      </c>
      <c r="I35" s="103"/>
    </row>
    <row r="36" spans="1:9" x14ac:dyDescent="0.3">
      <c r="A36" s="6" t="s">
        <v>21</v>
      </c>
      <c r="C36" s="7" t="s">
        <v>220</v>
      </c>
      <c r="D36" s="11">
        <v>4</v>
      </c>
      <c r="E36" s="15">
        <v>50</v>
      </c>
      <c r="F36" s="9">
        <f t="shared" si="0"/>
        <v>200</v>
      </c>
      <c r="G36" s="14">
        <f t="shared" ref="G36" si="12">SUM(D36*E36)</f>
        <v>200</v>
      </c>
      <c r="I36" s="103"/>
    </row>
    <row r="37" spans="1:9" x14ac:dyDescent="0.3">
      <c r="A37" s="6" t="s">
        <v>21</v>
      </c>
      <c r="C37" s="7" t="s">
        <v>221</v>
      </c>
      <c r="D37" s="11">
        <v>2</v>
      </c>
      <c r="E37" s="15">
        <v>200</v>
      </c>
      <c r="F37" s="9">
        <f t="shared" si="0"/>
        <v>400</v>
      </c>
      <c r="G37" s="16">
        <f t="shared" ref="G37" si="13">D37*E37</f>
        <v>400</v>
      </c>
      <c r="I37" s="103"/>
    </row>
    <row r="38" spans="1:9" x14ac:dyDescent="0.3">
      <c r="A38" s="6" t="s">
        <v>21</v>
      </c>
      <c r="C38" s="7" t="s">
        <v>222</v>
      </c>
      <c r="E38" s="15"/>
      <c r="G38" s="16"/>
      <c r="I38" s="103"/>
    </row>
    <row r="39" spans="1:9" x14ac:dyDescent="0.3">
      <c r="A39" s="6" t="s">
        <v>21</v>
      </c>
      <c r="C39" s="7" t="s">
        <v>223</v>
      </c>
      <c r="D39" s="11">
        <v>4</v>
      </c>
      <c r="E39" s="15">
        <v>30</v>
      </c>
      <c r="F39" s="9">
        <f t="shared" si="0"/>
        <v>120</v>
      </c>
      <c r="G39" s="14">
        <f t="shared" ref="G39" si="14">SUM(D39*E39)</f>
        <v>120</v>
      </c>
      <c r="I39" s="103"/>
    </row>
    <row r="40" spans="1:9" x14ac:dyDescent="0.3">
      <c r="A40" s="6" t="s">
        <v>21</v>
      </c>
      <c r="C40" s="7" t="s">
        <v>224</v>
      </c>
      <c r="D40" s="11">
        <v>2</v>
      </c>
      <c r="E40" s="15">
        <v>100</v>
      </c>
      <c r="F40" s="9">
        <f t="shared" si="0"/>
        <v>200</v>
      </c>
      <c r="G40" s="16">
        <f t="shared" ref="G40" si="15">D40*E40</f>
        <v>200</v>
      </c>
      <c r="I40" s="103"/>
    </row>
    <row r="41" spans="1:9" x14ac:dyDescent="0.3">
      <c r="A41" s="6" t="s">
        <v>21</v>
      </c>
      <c r="B41" s="6">
        <v>1</v>
      </c>
      <c r="C41" s="7" t="s">
        <v>225</v>
      </c>
      <c r="D41" s="11">
        <v>1</v>
      </c>
      <c r="E41" s="15">
        <v>100</v>
      </c>
      <c r="F41" s="9">
        <f t="shared" si="0"/>
        <v>100</v>
      </c>
      <c r="G41" s="14">
        <f>SUM(D41*E41)</f>
        <v>100</v>
      </c>
      <c r="I41" s="103"/>
    </row>
    <row r="42" spans="1:9" x14ac:dyDescent="0.3">
      <c r="A42" s="6" t="s">
        <v>21</v>
      </c>
      <c r="B42" s="6">
        <v>1</v>
      </c>
      <c r="C42" s="7" t="s">
        <v>226</v>
      </c>
      <c r="D42" s="11">
        <v>3</v>
      </c>
      <c r="E42" s="15">
        <v>50</v>
      </c>
      <c r="F42" s="9">
        <f t="shared" si="0"/>
        <v>150</v>
      </c>
      <c r="G42" s="16">
        <f>D42*E42</f>
        <v>150</v>
      </c>
      <c r="I42" s="103"/>
    </row>
    <row r="43" spans="1:9" x14ac:dyDescent="0.3">
      <c r="A43" s="218" t="s">
        <v>15</v>
      </c>
      <c r="B43" s="218"/>
      <c r="C43" s="218"/>
      <c r="E43" s="15"/>
      <c r="G43" s="17">
        <f>Revenue!G18</f>
        <v>3000</v>
      </c>
      <c r="I43" s="103"/>
    </row>
    <row r="44" spans="1:9" x14ac:dyDescent="0.3">
      <c r="A44" s="6" t="s">
        <v>21</v>
      </c>
      <c r="B44" s="6">
        <v>2</v>
      </c>
      <c r="C44" s="71" t="s">
        <v>23</v>
      </c>
      <c r="D44" s="71"/>
      <c r="E44" s="71"/>
      <c r="F44" s="71"/>
      <c r="G44" s="71"/>
    </row>
    <row r="45" spans="1:9" x14ac:dyDescent="0.3">
      <c r="A45" s="6" t="s">
        <v>21</v>
      </c>
      <c r="C45" s="18" t="s">
        <v>227</v>
      </c>
      <c r="D45" s="11">
        <v>50</v>
      </c>
      <c r="E45" s="10">
        <v>8</v>
      </c>
      <c r="F45" s="9">
        <f>D45*E45</f>
        <v>400</v>
      </c>
      <c r="G45" s="16">
        <f>SUM(D45*E45)</f>
        <v>400</v>
      </c>
      <c r="I45" s="104"/>
    </row>
    <row r="46" spans="1:9" x14ac:dyDescent="0.3">
      <c r="A46" s="6" t="s">
        <v>21</v>
      </c>
      <c r="C46" s="18" t="s">
        <v>228</v>
      </c>
      <c r="D46" s="11">
        <v>245</v>
      </c>
      <c r="E46" s="10">
        <v>1</v>
      </c>
      <c r="F46" s="9">
        <v>1000</v>
      </c>
      <c r="G46" s="16">
        <f>SUM(D46*E46)</f>
        <v>245</v>
      </c>
      <c r="I46" s="104"/>
    </row>
    <row r="47" spans="1:9" x14ac:dyDescent="0.3">
      <c r="A47" s="6" t="s">
        <v>21</v>
      </c>
      <c r="C47" s="18" t="s">
        <v>229</v>
      </c>
      <c r="D47" s="11">
        <v>10</v>
      </c>
      <c r="E47" s="10">
        <v>12</v>
      </c>
      <c r="F47" s="9">
        <f>D47*E47</f>
        <v>120</v>
      </c>
      <c r="G47" s="16">
        <f t="shared" ref="G47:G55" si="16">SUM(D47*E47)</f>
        <v>120</v>
      </c>
      <c r="I47" s="104"/>
    </row>
    <row r="48" spans="1:9" x14ac:dyDescent="0.3">
      <c r="A48" s="6" t="s">
        <v>21</v>
      </c>
      <c r="C48" s="18" t="s">
        <v>230</v>
      </c>
      <c r="D48" s="11">
        <v>10</v>
      </c>
      <c r="E48" s="10">
        <v>10</v>
      </c>
      <c r="F48" s="9">
        <v>300</v>
      </c>
      <c r="G48" s="16">
        <f t="shared" si="16"/>
        <v>100</v>
      </c>
      <c r="I48" s="104"/>
    </row>
    <row r="49" spans="1:11" x14ac:dyDescent="0.3">
      <c r="A49" s="6" t="s">
        <v>21</v>
      </c>
      <c r="C49" s="18" t="s">
        <v>231</v>
      </c>
      <c r="D49" s="11">
        <v>10</v>
      </c>
      <c r="E49" s="10">
        <v>8</v>
      </c>
      <c r="F49" s="9">
        <f>D49*E49</f>
        <v>80</v>
      </c>
      <c r="G49" s="16">
        <f t="shared" si="16"/>
        <v>80</v>
      </c>
      <c r="I49" s="104"/>
    </row>
    <row r="50" spans="1:11" x14ac:dyDescent="0.3">
      <c r="A50" s="6" t="s">
        <v>21</v>
      </c>
      <c r="C50" s="18" t="s">
        <v>232</v>
      </c>
      <c r="D50" s="11">
        <v>10</v>
      </c>
      <c r="E50" s="10">
        <v>5</v>
      </c>
      <c r="F50" s="9">
        <f t="shared" ref="F50:F53" si="17">D50*E50</f>
        <v>50</v>
      </c>
      <c r="G50" s="16">
        <f t="shared" si="16"/>
        <v>50</v>
      </c>
      <c r="H50" s="13"/>
      <c r="I50" s="104"/>
    </row>
    <row r="51" spans="1:11" x14ac:dyDescent="0.3">
      <c r="A51" s="6" t="s">
        <v>21</v>
      </c>
      <c r="C51" s="18" t="s">
        <v>233</v>
      </c>
      <c r="D51" s="11">
        <v>280</v>
      </c>
      <c r="E51" s="10">
        <v>2</v>
      </c>
      <c r="F51" s="9">
        <f t="shared" si="17"/>
        <v>560</v>
      </c>
      <c r="G51" s="16">
        <f t="shared" si="16"/>
        <v>560</v>
      </c>
      <c r="H51" s="13"/>
      <c r="I51" s="104"/>
    </row>
    <row r="52" spans="1:11" x14ac:dyDescent="0.3">
      <c r="A52" s="6" t="s">
        <v>21</v>
      </c>
      <c r="C52" s="18" t="s">
        <v>234</v>
      </c>
      <c r="D52" s="11">
        <v>20</v>
      </c>
      <c r="E52" s="10">
        <v>5</v>
      </c>
      <c r="F52" s="9">
        <f t="shared" si="17"/>
        <v>100</v>
      </c>
      <c r="G52" s="16">
        <f t="shared" si="16"/>
        <v>100</v>
      </c>
      <c r="I52" s="104"/>
    </row>
    <row r="53" spans="1:11" x14ac:dyDescent="0.3">
      <c r="A53" s="6" t="s">
        <v>21</v>
      </c>
      <c r="C53" s="18" t="s">
        <v>235</v>
      </c>
      <c r="D53" s="11">
        <v>100</v>
      </c>
      <c r="E53" s="10">
        <v>1</v>
      </c>
      <c r="F53" s="9">
        <f t="shared" si="17"/>
        <v>100</v>
      </c>
      <c r="G53" s="16">
        <f t="shared" si="16"/>
        <v>100</v>
      </c>
      <c r="I53" s="104"/>
      <c r="K53" s="103"/>
    </row>
    <row r="54" spans="1:11" x14ac:dyDescent="0.3">
      <c r="A54" s="6" t="s">
        <v>21</v>
      </c>
      <c r="C54" s="18" t="s">
        <v>236</v>
      </c>
      <c r="D54" s="11">
        <v>33</v>
      </c>
      <c r="E54" s="10">
        <v>1</v>
      </c>
      <c r="F54" s="9">
        <f>D54*E54</f>
        <v>33</v>
      </c>
      <c r="G54" s="16">
        <f t="shared" si="16"/>
        <v>33</v>
      </c>
      <c r="I54" s="104"/>
    </row>
    <row r="55" spans="1:11" x14ac:dyDescent="0.3">
      <c r="A55" s="6" t="s">
        <v>21</v>
      </c>
      <c r="C55" s="18" t="s">
        <v>237</v>
      </c>
      <c r="D55" s="11">
        <v>1</v>
      </c>
      <c r="E55" s="10">
        <v>12</v>
      </c>
      <c r="F55" s="9">
        <f>D55*E55</f>
        <v>12</v>
      </c>
      <c r="G55" s="16">
        <f t="shared" si="16"/>
        <v>12</v>
      </c>
      <c r="I55" s="104"/>
    </row>
    <row r="56" spans="1:11" x14ac:dyDescent="0.3">
      <c r="A56" s="218" t="s">
        <v>15</v>
      </c>
      <c r="B56" s="218"/>
      <c r="C56" s="218"/>
      <c r="G56" s="17">
        <f>SUM(G45:G55)</f>
        <v>1800</v>
      </c>
      <c r="I56" s="104"/>
    </row>
    <row r="57" spans="1:11" x14ac:dyDescent="0.3">
      <c r="A57" s="6" t="s">
        <v>21</v>
      </c>
      <c r="B57" s="6">
        <v>3</v>
      </c>
      <c r="C57" s="71" t="s">
        <v>24</v>
      </c>
      <c r="D57" s="71"/>
      <c r="E57" s="71"/>
      <c r="F57" s="71"/>
      <c r="G57" s="71"/>
    </row>
    <row r="58" spans="1:11" x14ac:dyDescent="0.3">
      <c r="A58" s="6" t="s">
        <v>21</v>
      </c>
      <c r="C58" s="7" t="s">
        <v>238</v>
      </c>
      <c r="D58" s="11">
        <v>1</v>
      </c>
      <c r="E58" s="10">
        <v>100</v>
      </c>
      <c r="F58" s="9">
        <f>D58*E58</f>
        <v>100</v>
      </c>
      <c r="G58" s="10"/>
    </row>
    <row r="59" spans="1:11" x14ac:dyDescent="0.3">
      <c r="E59" s="10"/>
      <c r="G59" s="10"/>
    </row>
    <row r="60" spans="1:11" x14ac:dyDescent="0.3">
      <c r="E60" s="10"/>
      <c r="G60" s="10"/>
    </row>
    <row r="61" spans="1:11" s="2" customFormat="1" x14ac:dyDescent="0.3">
      <c r="A61" s="218" t="s">
        <v>15</v>
      </c>
      <c r="B61" s="218"/>
      <c r="C61" s="218"/>
      <c r="D61" s="105"/>
      <c r="E61" s="20"/>
      <c r="F61" s="20"/>
      <c r="G61" s="14">
        <f>G58</f>
        <v>0</v>
      </c>
    </row>
    <row r="62" spans="1:11" x14ac:dyDescent="0.3">
      <c r="A62" s="6" t="s">
        <v>21</v>
      </c>
      <c r="B62" s="6">
        <v>4</v>
      </c>
      <c r="C62" s="71" t="s">
        <v>25</v>
      </c>
      <c r="D62" s="71"/>
      <c r="E62" s="71"/>
      <c r="F62" s="71"/>
      <c r="G62" s="71"/>
    </row>
    <row r="63" spans="1:11" x14ac:dyDescent="0.3">
      <c r="A63" s="6" t="s">
        <v>21</v>
      </c>
      <c r="C63" s="18" t="s">
        <v>239</v>
      </c>
      <c r="D63" s="11">
        <v>15</v>
      </c>
      <c r="E63" s="9">
        <v>50</v>
      </c>
      <c r="F63" s="9">
        <f>D63*E63</f>
        <v>750</v>
      </c>
      <c r="G63" s="16">
        <f>SUM(D63*E63)</f>
        <v>750</v>
      </c>
      <c r="I63" s="104"/>
    </row>
    <row r="64" spans="1:11" x14ac:dyDescent="0.3">
      <c r="A64" s="6" t="s">
        <v>21</v>
      </c>
      <c r="C64" s="18" t="s">
        <v>240</v>
      </c>
      <c r="D64" s="11">
        <v>4</v>
      </c>
      <c r="E64" s="9">
        <v>25</v>
      </c>
      <c r="F64" s="9">
        <f>D64*E64</f>
        <v>100</v>
      </c>
      <c r="G64" s="16">
        <f>SUM(D64*E64)</f>
        <v>100</v>
      </c>
      <c r="I64" s="104"/>
    </row>
    <row r="65" spans="1:9" x14ac:dyDescent="0.3">
      <c r="A65" s="6" t="s">
        <v>21</v>
      </c>
      <c r="C65" s="18" t="s">
        <v>241</v>
      </c>
      <c r="D65" s="11">
        <v>10</v>
      </c>
      <c r="E65" s="9">
        <v>10</v>
      </c>
      <c r="F65" s="9">
        <f>D65*E65</f>
        <v>100</v>
      </c>
      <c r="G65" s="16">
        <f>SUM(D65*E65)</f>
        <v>100</v>
      </c>
      <c r="I65" s="104"/>
    </row>
    <row r="66" spans="1:9" x14ac:dyDescent="0.3">
      <c r="A66" s="218" t="s">
        <v>15</v>
      </c>
      <c r="B66" s="218"/>
      <c r="C66" s="218"/>
      <c r="F66" s="20"/>
      <c r="G66" s="17">
        <f>Revenue!G21</f>
        <v>500</v>
      </c>
      <c r="I66" s="104"/>
    </row>
    <row r="67" spans="1:9" x14ac:dyDescent="0.3">
      <c r="A67" s="218" t="s">
        <v>242</v>
      </c>
      <c r="B67" s="218"/>
      <c r="C67" s="218"/>
      <c r="F67" s="20"/>
      <c r="G67" s="17">
        <f>SUM(G43+G56+G61+G66)</f>
        <v>5300</v>
      </c>
      <c r="I67" s="104"/>
    </row>
    <row r="68" spans="1:9" x14ac:dyDescent="0.3">
      <c r="C68" s="71" t="s">
        <v>243</v>
      </c>
      <c r="D68" s="71"/>
      <c r="E68" s="71"/>
      <c r="F68" s="71"/>
      <c r="G68" s="71"/>
    </row>
    <row r="69" spans="1:9" x14ac:dyDescent="0.3">
      <c r="A69" s="6" t="s">
        <v>27</v>
      </c>
      <c r="B69" s="6">
        <v>1</v>
      </c>
      <c r="C69" s="21" t="s">
        <v>28</v>
      </c>
    </row>
    <row r="70" spans="1:9" x14ac:dyDescent="0.3">
      <c r="A70" s="6" t="s">
        <v>27</v>
      </c>
      <c r="C70" s="18" t="s">
        <v>244</v>
      </c>
      <c r="D70" s="11">
        <v>12</v>
      </c>
      <c r="E70" s="15">
        <v>60</v>
      </c>
      <c r="F70" s="9">
        <f>E70*6*1</f>
        <v>360</v>
      </c>
      <c r="G70" s="16">
        <f>SUM(D70*E70)</f>
        <v>720</v>
      </c>
    </row>
    <row r="71" spans="1:9" x14ac:dyDescent="0.3">
      <c r="A71" s="6" t="s">
        <v>27</v>
      </c>
      <c r="C71" s="18" t="s">
        <v>245</v>
      </c>
      <c r="D71" s="11">
        <v>12</v>
      </c>
      <c r="E71" s="15">
        <v>50</v>
      </c>
      <c r="F71" s="9">
        <f>E71*D71*2</f>
        <v>1200</v>
      </c>
      <c r="G71" s="16">
        <f>SUM(D71*E71)</f>
        <v>600</v>
      </c>
    </row>
    <row r="72" spans="1:9" x14ac:dyDescent="0.3">
      <c r="A72" s="6" t="s">
        <v>27</v>
      </c>
      <c r="C72" s="18" t="s">
        <v>246</v>
      </c>
      <c r="D72" s="11">
        <v>12</v>
      </c>
      <c r="E72" s="15">
        <v>40</v>
      </c>
      <c r="F72" s="9">
        <f>E72*D72*1</f>
        <v>480</v>
      </c>
      <c r="G72" s="16">
        <f>SUM(D72*E72)</f>
        <v>480</v>
      </c>
    </row>
    <row r="73" spans="1:9" x14ac:dyDescent="0.3">
      <c r="A73" s="218" t="s">
        <v>15</v>
      </c>
      <c r="B73" s="218"/>
      <c r="C73" s="218"/>
      <c r="E73" s="15"/>
      <c r="F73" s="22"/>
      <c r="G73" s="17">
        <f>SUM(G70:G72)</f>
        <v>1800</v>
      </c>
      <c r="I73" s="12">
        <f>G73+G78</f>
        <v>5400</v>
      </c>
    </row>
    <row r="74" spans="1:9" x14ac:dyDescent="0.3">
      <c r="A74" s="6" t="s">
        <v>27</v>
      </c>
      <c r="B74" s="6">
        <v>2</v>
      </c>
      <c r="C74" s="21" t="s">
        <v>29</v>
      </c>
    </row>
    <row r="75" spans="1:9" x14ac:dyDescent="0.3">
      <c r="A75" s="6" t="s">
        <v>27</v>
      </c>
      <c r="C75" s="18" t="s">
        <v>247</v>
      </c>
      <c r="D75" s="11">
        <v>12</v>
      </c>
      <c r="E75" s="9">
        <v>100</v>
      </c>
      <c r="F75" s="9">
        <f>D75*E75</f>
        <v>1200</v>
      </c>
      <c r="G75" s="10">
        <f>SUM(D75*E75)</f>
        <v>1200</v>
      </c>
    </row>
    <row r="76" spans="1:9" x14ac:dyDescent="0.3">
      <c r="A76" s="6" t="s">
        <v>27</v>
      </c>
      <c r="C76" s="18" t="s">
        <v>248</v>
      </c>
      <c r="D76" s="11">
        <v>12</v>
      </c>
      <c r="E76" s="9">
        <v>100</v>
      </c>
      <c r="F76" s="9">
        <f t="shared" ref="F76:F93" si="18">D76*E76</f>
        <v>1200</v>
      </c>
      <c r="G76" s="10">
        <f>SUM(D76*E76)</f>
        <v>1200</v>
      </c>
    </row>
    <row r="77" spans="1:9" x14ac:dyDescent="0.3">
      <c r="A77" s="6" t="s">
        <v>27</v>
      </c>
      <c r="C77" s="18" t="s">
        <v>249</v>
      </c>
      <c r="D77" s="11">
        <v>12</v>
      </c>
      <c r="E77" s="9">
        <v>100</v>
      </c>
      <c r="F77" s="9">
        <f>D77*E77</f>
        <v>1200</v>
      </c>
      <c r="G77" s="10">
        <f>SUM(D77*E77)</f>
        <v>1200</v>
      </c>
    </row>
    <row r="78" spans="1:9" x14ac:dyDescent="0.3">
      <c r="A78" s="218" t="s">
        <v>15</v>
      </c>
      <c r="B78" s="218"/>
      <c r="C78" s="218"/>
      <c r="G78" s="14">
        <f>SUM(G75:G77)</f>
        <v>3600</v>
      </c>
    </row>
    <row r="79" spans="1:9" x14ac:dyDescent="0.3">
      <c r="A79" s="6" t="s">
        <v>27</v>
      </c>
      <c r="B79" s="6">
        <v>3</v>
      </c>
      <c r="C79" s="21" t="s">
        <v>30</v>
      </c>
    </row>
    <row r="80" spans="1:9" x14ac:dyDescent="0.3">
      <c r="A80" s="6" t="s">
        <v>27</v>
      </c>
      <c r="C80" s="18" t="s">
        <v>250</v>
      </c>
      <c r="D80" s="11">
        <v>80</v>
      </c>
      <c r="E80" s="9">
        <v>10</v>
      </c>
      <c r="F80" s="9">
        <f t="shared" si="18"/>
        <v>800</v>
      </c>
      <c r="G80" s="14">
        <v>0</v>
      </c>
      <c r="H80" s="7"/>
    </row>
    <row r="81" spans="1:7" x14ac:dyDescent="0.3">
      <c r="A81" s="6" t="s">
        <v>27</v>
      </c>
      <c r="C81" s="18" t="s">
        <v>251</v>
      </c>
      <c r="D81" s="9">
        <v>0</v>
      </c>
      <c r="E81" s="9">
        <v>30</v>
      </c>
      <c r="F81" s="9">
        <f t="shared" si="18"/>
        <v>0</v>
      </c>
    </row>
    <row r="82" spans="1:7" x14ac:dyDescent="0.3">
      <c r="A82" s="6" t="s">
        <v>27</v>
      </c>
      <c r="C82" s="18" t="s">
        <v>252</v>
      </c>
      <c r="D82" s="9">
        <v>0</v>
      </c>
      <c r="E82" s="9">
        <v>70</v>
      </c>
      <c r="F82" s="9">
        <f t="shared" si="18"/>
        <v>0</v>
      </c>
    </row>
    <row r="83" spans="1:7" x14ac:dyDescent="0.3">
      <c r="A83" s="6" t="s">
        <v>27</v>
      </c>
      <c r="C83" s="18" t="s">
        <v>253</v>
      </c>
      <c r="D83" s="9">
        <v>0</v>
      </c>
      <c r="E83" s="9">
        <v>80</v>
      </c>
      <c r="F83" s="9">
        <f t="shared" si="18"/>
        <v>0</v>
      </c>
    </row>
    <row r="84" spans="1:7" x14ac:dyDescent="0.3">
      <c r="A84" s="6" t="s">
        <v>27</v>
      </c>
      <c r="C84" s="18" t="s">
        <v>254</v>
      </c>
      <c r="D84" s="9">
        <v>0</v>
      </c>
      <c r="E84" s="9">
        <v>80</v>
      </c>
      <c r="F84" s="9">
        <f t="shared" si="18"/>
        <v>0</v>
      </c>
    </row>
    <row r="85" spans="1:7" x14ac:dyDescent="0.3">
      <c r="A85" s="6" t="s">
        <v>27</v>
      </c>
      <c r="C85" s="18" t="s">
        <v>255</v>
      </c>
      <c r="D85" s="9">
        <v>0</v>
      </c>
      <c r="E85" s="9">
        <v>20</v>
      </c>
      <c r="F85" s="9">
        <f t="shared" si="18"/>
        <v>0</v>
      </c>
    </row>
    <row r="86" spans="1:7" x14ac:dyDescent="0.3">
      <c r="A86" s="218" t="s">
        <v>15</v>
      </c>
      <c r="B86" s="218"/>
      <c r="C86" s="218"/>
      <c r="D86" s="9"/>
      <c r="G86" s="14">
        <f>G80</f>
        <v>0</v>
      </c>
    </row>
    <row r="87" spans="1:7" x14ac:dyDescent="0.3">
      <c r="A87" s="6" t="s">
        <v>27</v>
      </c>
      <c r="B87" s="6">
        <v>4</v>
      </c>
      <c r="C87" s="21" t="s">
        <v>31</v>
      </c>
    </row>
    <row r="88" spans="1:7" x14ac:dyDescent="0.3">
      <c r="A88" s="6" t="s">
        <v>27</v>
      </c>
      <c r="C88" s="18" t="s">
        <v>256</v>
      </c>
      <c r="D88" s="23">
        <v>8</v>
      </c>
      <c r="E88" s="9">
        <v>100</v>
      </c>
      <c r="F88" s="9">
        <f t="shared" si="18"/>
        <v>800</v>
      </c>
      <c r="G88" s="10">
        <f>F88</f>
        <v>800</v>
      </c>
    </row>
    <row r="89" spans="1:7" x14ac:dyDescent="0.3">
      <c r="A89" s="6" t="s">
        <v>27</v>
      </c>
      <c r="C89" s="18" t="s">
        <v>257</v>
      </c>
      <c r="D89" s="23">
        <v>2</v>
      </c>
      <c r="E89" s="9">
        <v>10</v>
      </c>
      <c r="F89" s="9">
        <f t="shared" si="18"/>
        <v>20</v>
      </c>
      <c r="G89" s="10">
        <f>F89</f>
        <v>20</v>
      </c>
    </row>
    <row r="90" spans="1:7" x14ac:dyDescent="0.3">
      <c r="A90" s="6" t="s">
        <v>27</v>
      </c>
      <c r="C90" s="18" t="s">
        <v>258</v>
      </c>
      <c r="D90" s="23">
        <v>1</v>
      </c>
      <c r="E90" s="9">
        <v>50</v>
      </c>
      <c r="F90" s="9">
        <f t="shared" si="18"/>
        <v>50</v>
      </c>
      <c r="G90" s="10">
        <f t="shared" ref="G90:G93" si="19">F90</f>
        <v>50</v>
      </c>
    </row>
    <row r="91" spans="1:7" x14ac:dyDescent="0.3">
      <c r="A91" s="6" t="s">
        <v>27</v>
      </c>
      <c r="C91" s="18" t="s">
        <v>259</v>
      </c>
      <c r="D91" s="23">
        <v>2</v>
      </c>
      <c r="E91" s="9">
        <v>5</v>
      </c>
      <c r="F91" s="9">
        <f t="shared" si="18"/>
        <v>10</v>
      </c>
      <c r="G91" s="10">
        <f t="shared" si="19"/>
        <v>10</v>
      </c>
    </row>
    <row r="92" spans="1:7" x14ac:dyDescent="0.3">
      <c r="A92" s="6" t="s">
        <v>27</v>
      </c>
      <c r="C92" s="18" t="s">
        <v>260</v>
      </c>
      <c r="D92" s="23">
        <v>10</v>
      </c>
      <c r="E92" s="10">
        <v>10</v>
      </c>
      <c r="F92" s="9">
        <f t="shared" si="18"/>
        <v>100</v>
      </c>
      <c r="G92" s="10">
        <f t="shared" si="19"/>
        <v>100</v>
      </c>
    </row>
    <row r="93" spans="1:7" x14ac:dyDescent="0.3">
      <c r="A93" s="6" t="s">
        <v>27</v>
      </c>
      <c r="C93" s="18" t="s">
        <v>261</v>
      </c>
      <c r="D93" s="23">
        <v>10</v>
      </c>
      <c r="E93" s="10">
        <v>2</v>
      </c>
      <c r="F93" s="9">
        <f t="shared" si="18"/>
        <v>20</v>
      </c>
      <c r="G93" s="10">
        <f t="shared" si="19"/>
        <v>20</v>
      </c>
    </row>
    <row r="94" spans="1:7" x14ac:dyDescent="0.3">
      <c r="A94" s="218" t="s">
        <v>15</v>
      </c>
      <c r="B94" s="218"/>
      <c r="C94" s="218"/>
      <c r="D94" s="23"/>
      <c r="F94" s="20"/>
      <c r="G94" s="14">
        <f>SUM(G88:G93)</f>
        <v>1000</v>
      </c>
    </row>
    <row r="95" spans="1:7" x14ac:dyDescent="0.3">
      <c r="A95" s="6" t="s">
        <v>27</v>
      </c>
      <c r="B95" s="6">
        <v>5</v>
      </c>
      <c r="C95" s="7" t="s">
        <v>262</v>
      </c>
    </row>
    <row r="96" spans="1:7" x14ac:dyDescent="0.3">
      <c r="A96" s="2" t="s">
        <v>27</v>
      </c>
      <c r="B96" s="2"/>
      <c r="C96" s="24" t="s">
        <v>129</v>
      </c>
      <c r="D96" s="23">
        <v>10</v>
      </c>
      <c r="E96" s="10">
        <v>20</v>
      </c>
      <c r="F96" s="9">
        <f>D96*E96</f>
        <v>200</v>
      </c>
      <c r="G96" s="10">
        <f>SUM(D96*E96)</f>
        <v>200</v>
      </c>
    </row>
    <row r="97" spans="1:7" x14ac:dyDescent="0.3">
      <c r="A97" s="218" t="s">
        <v>15</v>
      </c>
      <c r="B97" s="218"/>
      <c r="C97" s="218"/>
      <c r="F97" s="22"/>
      <c r="G97" s="14">
        <f>G96</f>
        <v>200</v>
      </c>
    </row>
    <row r="98" spans="1:7" x14ac:dyDescent="0.3">
      <c r="A98" s="218" t="s">
        <v>263</v>
      </c>
      <c r="B98" s="218"/>
      <c r="C98" s="218"/>
      <c r="F98" s="22"/>
      <c r="G98" s="14">
        <f>Revenue!G29</f>
        <v>6600</v>
      </c>
    </row>
    <row r="99" spans="1:7" x14ac:dyDescent="0.3">
      <c r="C99" s="222" t="s">
        <v>264</v>
      </c>
      <c r="D99" s="222"/>
      <c r="E99" s="222"/>
      <c r="F99" s="222"/>
      <c r="G99" s="222"/>
    </row>
    <row r="100" spans="1:7" x14ac:dyDescent="0.3">
      <c r="A100" s="6" t="s">
        <v>34</v>
      </c>
      <c r="B100" s="6">
        <v>1</v>
      </c>
      <c r="C100" s="7" t="s">
        <v>35</v>
      </c>
    </row>
    <row r="101" spans="1:7" x14ac:dyDescent="0.3">
      <c r="A101" s="6" t="s">
        <v>34</v>
      </c>
      <c r="B101" s="6">
        <v>2</v>
      </c>
      <c r="C101" s="7" t="s">
        <v>265</v>
      </c>
      <c r="D101" s="11">
        <v>150</v>
      </c>
      <c r="E101" s="10">
        <v>10</v>
      </c>
      <c r="G101" s="10">
        <f>D101*E101</f>
        <v>1500</v>
      </c>
    </row>
    <row r="102" spans="1:7" x14ac:dyDescent="0.3">
      <c r="A102" s="218" t="s">
        <v>15</v>
      </c>
      <c r="B102" s="218"/>
      <c r="C102" s="218"/>
      <c r="G102" s="17">
        <f>SUM(G100:G101)</f>
        <v>1500</v>
      </c>
    </row>
    <row r="103" spans="1:7" x14ac:dyDescent="0.3">
      <c r="A103" s="218" t="s">
        <v>266</v>
      </c>
      <c r="B103" s="218"/>
      <c r="C103" s="218"/>
      <c r="D103" s="71"/>
      <c r="E103" s="71"/>
      <c r="G103" s="17">
        <f>Revenue!G33</f>
        <v>1500</v>
      </c>
    </row>
    <row r="104" spans="1:7" x14ac:dyDescent="0.3">
      <c r="A104" s="6" t="s">
        <v>38</v>
      </c>
      <c r="C104" s="222" t="s">
        <v>267</v>
      </c>
      <c r="D104" s="222"/>
      <c r="E104" s="222"/>
      <c r="F104" s="222"/>
      <c r="G104" s="222"/>
    </row>
    <row r="105" spans="1:7" x14ac:dyDescent="0.3">
      <c r="A105" s="6" t="s">
        <v>38</v>
      </c>
      <c r="B105" s="6">
        <v>1</v>
      </c>
      <c r="C105" s="21" t="s">
        <v>39</v>
      </c>
    </row>
    <row r="106" spans="1:7" x14ac:dyDescent="0.3">
      <c r="C106" s="18" t="s">
        <v>268</v>
      </c>
      <c r="D106" s="11">
        <v>52</v>
      </c>
      <c r="E106" s="9">
        <v>15</v>
      </c>
      <c r="F106" s="9">
        <f t="shared" ref="F106:F147" si="20">D106*E106</f>
        <v>780</v>
      </c>
      <c r="G106" s="10">
        <f>SUM(D106*E106)</f>
        <v>780</v>
      </c>
    </row>
    <row r="107" spans="1:7" x14ac:dyDescent="0.3">
      <c r="C107" s="18" t="s">
        <v>269</v>
      </c>
      <c r="D107" s="11">
        <v>36</v>
      </c>
      <c r="E107" s="9">
        <v>20</v>
      </c>
      <c r="F107" s="9">
        <f t="shared" si="20"/>
        <v>720</v>
      </c>
      <c r="G107" s="10">
        <f>SUM(D107*E107)</f>
        <v>720</v>
      </c>
    </row>
    <row r="108" spans="1:7" x14ac:dyDescent="0.3">
      <c r="A108" s="218" t="s">
        <v>15</v>
      </c>
      <c r="B108" s="218"/>
      <c r="C108" s="218"/>
      <c r="G108" s="14">
        <f>Revenue!G35</f>
        <v>1500</v>
      </c>
    </row>
    <row r="109" spans="1:7" x14ac:dyDescent="0.3">
      <c r="A109" s="6" t="s">
        <v>38</v>
      </c>
      <c r="B109" s="6">
        <v>2</v>
      </c>
      <c r="C109" s="21" t="s">
        <v>40</v>
      </c>
    </row>
    <row r="110" spans="1:7" x14ac:dyDescent="0.3">
      <c r="C110" s="18" t="s">
        <v>270</v>
      </c>
      <c r="D110" s="11">
        <v>0</v>
      </c>
      <c r="E110" s="9">
        <v>20</v>
      </c>
      <c r="F110" s="9">
        <f t="shared" si="20"/>
        <v>0</v>
      </c>
      <c r="G110" s="10">
        <f>SUM(D110*E110)</f>
        <v>0</v>
      </c>
    </row>
    <row r="111" spans="1:7" x14ac:dyDescent="0.3">
      <c r="C111" s="18" t="s">
        <v>271</v>
      </c>
      <c r="D111" s="11">
        <v>0</v>
      </c>
      <c r="E111" s="9">
        <v>30</v>
      </c>
      <c r="F111" s="9">
        <f t="shared" si="20"/>
        <v>0</v>
      </c>
      <c r="G111" s="10">
        <f>SUM(D111*E111)</f>
        <v>0</v>
      </c>
    </row>
    <row r="112" spans="1:7" x14ac:dyDescent="0.3">
      <c r="A112" s="218" t="s">
        <v>15</v>
      </c>
      <c r="B112" s="218"/>
      <c r="C112" s="218"/>
      <c r="G112" s="14">
        <f>SUM(G110:G111)</f>
        <v>0</v>
      </c>
    </row>
    <row r="113" spans="1:7" x14ac:dyDescent="0.3">
      <c r="A113" s="6" t="s">
        <v>38</v>
      </c>
      <c r="B113" s="6">
        <v>3</v>
      </c>
      <c r="C113" s="21" t="s">
        <v>272</v>
      </c>
    </row>
    <row r="114" spans="1:7" x14ac:dyDescent="0.3">
      <c r="C114" s="18" t="s">
        <v>273</v>
      </c>
      <c r="D114" s="11">
        <v>645</v>
      </c>
      <c r="E114" s="9">
        <v>10</v>
      </c>
      <c r="F114" s="9">
        <f t="shared" si="20"/>
        <v>6450</v>
      </c>
      <c r="G114" s="10">
        <f>Revenue!G37</f>
        <v>6450</v>
      </c>
    </row>
    <row r="115" spans="1:7" x14ac:dyDescent="0.3">
      <c r="C115" s="18" t="s">
        <v>274</v>
      </c>
      <c r="D115" s="11">
        <v>0</v>
      </c>
      <c r="E115" s="9">
        <v>20</v>
      </c>
      <c r="F115" s="9">
        <f t="shared" si="20"/>
        <v>0</v>
      </c>
      <c r="G115" s="10">
        <f>SUM(D115*E115)</f>
        <v>0</v>
      </c>
    </row>
    <row r="116" spans="1:7" x14ac:dyDescent="0.3">
      <c r="C116" s="18" t="s">
        <v>275</v>
      </c>
      <c r="D116" s="11">
        <v>0</v>
      </c>
      <c r="E116" s="9">
        <v>100</v>
      </c>
      <c r="F116" s="9">
        <f t="shared" si="20"/>
        <v>0</v>
      </c>
      <c r="G116" s="10">
        <f t="shared" ref="G116:G119" si="21">SUM(D116*E116)</f>
        <v>0</v>
      </c>
    </row>
    <row r="117" spans="1:7" x14ac:dyDescent="0.3">
      <c r="C117" s="18" t="s">
        <v>276</v>
      </c>
      <c r="D117" s="11">
        <v>0</v>
      </c>
      <c r="G117" s="10">
        <f t="shared" si="21"/>
        <v>0</v>
      </c>
    </row>
    <row r="118" spans="1:7" x14ac:dyDescent="0.3">
      <c r="C118" s="25" t="s">
        <v>277</v>
      </c>
      <c r="D118" s="11">
        <v>0</v>
      </c>
      <c r="E118" s="9">
        <v>10</v>
      </c>
      <c r="F118" s="9">
        <f t="shared" si="20"/>
        <v>0</v>
      </c>
      <c r="G118" s="10">
        <f t="shared" si="21"/>
        <v>0</v>
      </c>
    </row>
    <row r="119" spans="1:7" x14ac:dyDescent="0.3">
      <c r="C119" s="25" t="s">
        <v>278</v>
      </c>
      <c r="D119" s="11">
        <v>0</v>
      </c>
      <c r="E119" s="9">
        <v>15</v>
      </c>
      <c r="F119" s="9">
        <f t="shared" si="20"/>
        <v>0</v>
      </c>
      <c r="G119" s="10">
        <f t="shared" si="21"/>
        <v>0</v>
      </c>
    </row>
    <row r="120" spans="1:7" x14ac:dyDescent="0.3">
      <c r="A120" s="218" t="s">
        <v>15</v>
      </c>
      <c r="B120" s="218"/>
      <c r="C120" s="218"/>
      <c r="G120" s="14">
        <f>SUM(G114:G119)</f>
        <v>6450</v>
      </c>
    </row>
    <row r="121" spans="1:7" x14ac:dyDescent="0.3">
      <c r="A121" s="6" t="s">
        <v>38</v>
      </c>
      <c r="B121" s="6">
        <v>4</v>
      </c>
      <c r="C121" s="21" t="s">
        <v>42</v>
      </c>
    </row>
    <row r="122" spans="1:7" x14ac:dyDescent="0.3">
      <c r="C122" s="18" t="s">
        <v>279</v>
      </c>
      <c r="D122" s="11">
        <v>20</v>
      </c>
      <c r="E122" s="9">
        <v>20</v>
      </c>
      <c r="F122" s="9">
        <f t="shared" si="20"/>
        <v>400</v>
      </c>
      <c r="G122" s="10">
        <f t="shared" ref="G122:G150" si="22">SUM(D122*E122)</f>
        <v>400</v>
      </c>
    </row>
    <row r="123" spans="1:7" x14ac:dyDescent="0.3">
      <c r="C123" s="18" t="s">
        <v>280</v>
      </c>
      <c r="D123" s="11">
        <v>10</v>
      </c>
      <c r="E123" s="9">
        <v>5</v>
      </c>
      <c r="G123" s="10">
        <f t="shared" si="22"/>
        <v>50</v>
      </c>
    </row>
    <row r="124" spans="1:7" x14ac:dyDescent="0.3">
      <c r="C124" s="18" t="s">
        <v>281</v>
      </c>
      <c r="D124" s="11">
        <v>20</v>
      </c>
      <c r="E124" s="9">
        <v>60</v>
      </c>
      <c r="F124" s="9">
        <f t="shared" si="20"/>
        <v>1200</v>
      </c>
      <c r="G124" s="10">
        <f t="shared" si="22"/>
        <v>1200</v>
      </c>
    </row>
    <row r="125" spans="1:7" x14ac:dyDescent="0.3">
      <c r="C125" s="18" t="s">
        <v>280</v>
      </c>
      <c r="D125" s="11">
        <v>10</v>
      </c>
      <c r="E125" s="9">
        <v>5</v>
      </c>
      <c r="G125" s="10">
        <f t="shared" si="22"/>
        <v>50</v>
      </c>
    </row>
    <row r="126" spans="1:7" x14ac:dyDescent="0.3">
      <c r="C126" s="18" t="s">
        <v>282</v>
      </c>
      <c r="D126" s="11">
        <v>10</v>
      </c>
      <c r="E126" s="9">
        <v>20</v>
      </c>
      <c r="F126" s="9">
        <f t="shared" si="20"/>
        <v>200</v>
      </c>
      <c r="G126" s="10">
        <f t="shared" si="22"/>
        <v>200</v>
      </c>
    </row>
    <row r="127" spans="1:7" x14ac:dyDescent="0.3">
      <c r="C127" s="18" t="s">
        <v>280</v>
      </c>
      <c r="D127" s="11">
        <v>10</v>
      </c>
      <c r="E127" s="9">
        <v>5</v>
      </c>
      <c r="G127" s="10">
        <f t="shared" si="22"/>
        <v>50</v>
      </c>
    </row>
    <row r="128" spans="1:7" x14ac:dyDescent="0.3">
      <c r="C128" s="18" t="s">
        <v>283</v>
      </c>
      <c r="D128" s="11">
        <v>12</v>
      </c>
      <c r="E128" s="9">
        <v>20</v>
      </c>
      <c r="F128" s="9">
        <f t="shared" si="20"/>
        <v>240</v>
      </c>
      <c r="G128" s="10">
        <f t="shared" si="22"/>
        <v>240</v>
      </c>
    </row>
    <row r="129" spans="3:12" x14ac:dyDescent="0.3">
      <c r="C129" s="18" t="s">
        <v>284</v>
      </c>
      <c r="D129" s="11">
        <v>20</v>
      </c>
      <c r="E129" s="9">
        <v>2</v>
      </c>
      <c r="F129" s="9">
        <f t="shared" si="20"/>
        <v>40</v>
      </c>
      <c r="G129" s="10">
        <f t="shared" si="22"/>
        <v>40</v>
      </c>
    </row>
    <row r="130" spans="3:12" x14ac:dyDescent="0.3">
      <c r="C130" s="18" t="s">
        <v>285</v>
      </c>
      <c r="G130" s="10">
        <f t="shared" si="22"/>
        <v>0</v>
      </c>
    </row>
    <row r="131" spans="3:12" x14ac:dyDescent="0.3">
      <c r="C131" s="25" t="s">
        <v>286</v>
      </c>
      <c r="G131" s="10">
        <f t="shared" si="22"/>
        <v>0</v>
      </c>
    </row>
    <row r="132" spans="3:12" x14ac:dyDescent="0.3">
      <c r="C132" s="25" t="s">
        <v>287</v>
      </c>
      <c r="G132" s="10">
        <f t="shared" si="22"/>
        <v>0</v>
      </c>
    </row>
    <row r="133" spans="3:12" x14ac:dyDescent="0.3">
      <c r="C133" s="25" t="s">
        <v>288</v>
      </c>
      <c r="G133" s="10">
        <f t="shared" si="22"/>
        <v>0</v>
      </c>
      <c r="L133" s="104">
        <f>SUM(F122:F150)</f>
        <v>2550</v>
      </c>
    </row>
    <row r="134" spans="3:12" x14ac:dyDescent="0.3">
      <c r="C134" s="18" t="s">
        <v>289</v>
      </c>
      <c r="G134" s="10">
        <f t="shared" si="22"/>
        <v>0</v>
      </c>
    </row>
    <row r="135" spans="3:12" x14ac:dyDescent="0.3">
      <c r="C135" s="25" t="s">
        <v>286</v>
      </c>
      <c r="G135" s="10">
        <f t="shared" si="22"/>
        <v>0</v>
      </c>
    </row>
    <row r="136" spans="3:12" x14ac:dyDescent="0.3">
      <c r="C136" s="25" t="s">
        <v>287</v>
      </c>
      <c r="G136" s="10">
        <f t="shared" si="22"/>
        <v>0</v>
      </c>
    </row>
    <row r="137" spans="3:12" x14ac:dyDescent="0.3">
      <c r="C137" s="25" t="s">
        <v>288</v>
      </c>
      <c r="G137" s="10">
        <f t="shared" si="22"/>
        <v>0</v>
      </c>
    </row>
    <row r="138" spans="3:12" x14ac:dyDescent="0.3">
      <c r="C138" s="18" t="s">
        <v>290</v>
      </c>
      <c r="G138" s="10">
        <f t="shared" si="22"/>
        <v>0</v>
      </c>
    </row>
    <row r="139" spans="3:12" x14ac:dyDescent="0.3">
      <c r="C139" s="25" t="s">
        <v>291</v>
      </c>
      <c r="D139" s="11">
        <v>4</v>
      </c>
      <c r="E139" s="9">
        <v>5</v>
      </c>
      <c r="F139" s="9">
        <f t="shared" si="20"/>
        <v>20</v>
      </c>
      <c r="G139" s="10">
        <f t="shared" si="22"/>
        <v>20</v>
      </c>
    </row>
    <row r="140" spans="3:12" x14ac:dyDescent="0.3">
      <c r="C140" s="25" t="s">
        <v>292</v>
      </c>
      <c r="D140" s="11">
        <v>3</v>
      </c>
      <c r="E140" s="9">
        <v>10</v>
      </c>
      <c r="F140" s="9">
        <f t="shared" si="20"/>
        <v>30</v>
      </c>
      <c r="G140" s="10">
        <f t="shared" si="22"/>
        <v>30</v>
      </c>
    </row>
    <row r="141" spans="3:12" x14ac:dyDescent="0.3">
      <c r="C141" s="25" t="s">
        <v>293</v>
      </c>
      <c r="D141" s="11">
        <v>1</v>
      </c>
      <c r="E141" s="9">
        <v>25</v>
      </c>
      <c r="F141" s="9">
        <f t="shared" si="20"/>
        <v>25</v>
      </c>
      <c r="G141" s="10">
        <f t="shared" si="22"/>
        <v>25</v>
      </c>
    </row>
    <row r="142" spans="3:12" x14ac:dyDescent="0.3">
      <c r="C142" s="25" t="s">
        <v>294</v>
      </c>
      <c r="D142" s="11">
        <v>1</v>
      </c>
      <c r="E142" s="9">
        <v>50</v>
      </c>
      <c r="F142" s="9">
        <f t="shared" si="20"/>
        <v>50</v>
      </c>
      <c r="G142" s="10">
        <f t="shared" si="22"/>
        <v>50</v>
      </c>
    </row>
    <row r="143" spans="3:12" x14ac:dyDescent="0.3">
      <c r="C143" s="18" t="s">
        <v>295</v>
      </c>
      <c r="G143" s="10">
        <f t="shared" si="22"/>
        <v>0</v>
      </c>
    </row>
    <row r="144" spans="3:12" x14ac:dyDescent="0.3">
      <c r="C144" s="25" t="s">
        <v>291</v>
      </c>
      <c r="D144" s="11">
        <v>5</v>
      </c>
      <c r="E144" s="9">
        <v>5</v>
      </c>
      <c r="F144" s="9">
        <f t="shared" si="20"/>
        <v>25</v>
      </c>
      <c r="G144" s="10">
        <f t="shared" si="22"/>
        <v>25</v>
      </c>
    </row>
    <row r="145" spans="1:10" x14ac:dyDescent="0.3">
      <c r="C145" s="25" t="s">
        <v>292</v>
      </c>
      <c r="D145" s="11">
        <v>20</v>
      </c>
      <c r="E145" s="9">
        <v>10</v>
      </c>
      <c r="F145" s="9">
        <f t="shared" si="20"/>
        <v>200</v>
      </c>
      <c r="G145" s="10">
        <f t="shared" si="22"/>
        <v>200</v>
      </c>
    </row>
    <row r="146" spans="1:10" x14ac:dyDescent="0.3">
      <c r="C146" s="25" t="s">
        <v>293</v>
      </c>
      <c r="D146" s="11">
        <v>5</v>
      </c>
      <c r="E146" s="9">
        <v>20</v>
      </c>
      <c r="F146" s="9">
        <f t="shared" si="20"/>
        <v>100</v>
      </c>
      <c r="G146" s="10">
        <f t="shared" si="22"/>
        <v>100</v>
      </c>
    </row>
    <row r="147" spans="1:10" x14ac:dyDescent="0.3">
      <c r="C147" s="25" t="s">
        <v>294</v>
      </c>
      <c r="D147" s="11">
        <v>1</v>
      </c>
      <c r="E147" s="9">
        <v>20</v>
      </c>
      <c r="F147" s="9">
        <f t="shared" si="20"/>
        <v>20</v>
      </c>
      <c r="G147" s="10">
        <f t="shared" si="22"/>
        <v>20</v>
      </c>
    </row>
    <row r="148" spans="1:10" x14ac:dyDescent="0.3">
      <c r="C148" s="18" t="s">
        <v>296</v>
      </c>
      <c r="G148" s="10">
        <f t="shared" si="22"/>
        <v>0</v>
      </c>
    </row>
    <row r="149" spans="1:10" x14ac:dyDescent="0.3">
      <c r="C149" s="25" t="s">
        <v>297</v>
      </c>
      <c r="G149" s="10">
        <f t="shared" si="22"/>
        <v>0</v>
      </c>
    </row>
    <row r="150" spans="1:10" x14ac:dyDescent="0.3">
      <c r="C150" s="25" t="s">
        <v>288</v>
      </c>
      <c r="G150" s="10">
        <f t="shared" si="22"/>
        <v>0</v>
      </c>
    </row>
    <row r="151" spans="1:10" x14ac:dyDescent="0.3">
      <c r="A151" s="218" t="s">
        <v>15</v>
      </c>
      <c r="B151" s="218"/>
      <c r="C151" s="218"/>
      <c r="G151" s="14">
        <f>SUM(G122:G150)</f>
        <v>2700</v>
      </c>
    </row>
    <row r="152" spans="1:10" x14ac:dyDescent="0.3">
      <c r="A152" s="6" t="s">
        <v>38</v>
      </c>
      <c r="B152" s="6">
        <v>5</v>
      </c>
      <c r="C152" s="21" t="s">
        <v>43</v>
      </c>
    </row>
    <row r="153" spans="1:10" x14ac:dyDescent="0.3">
      <c r="C153" s="18" t="s">
        <v>298</v>
      </c>
    </row>
    <row r="154" spans="1:10" x14ac:dyDescent="0.3">
      <c r="C154" s="25" t="s">
        <v>286</v>
      </c>
      <c r="D154" s="11">
        <v>0</v>
      </c>
      <c r="E154" s="9">
        <v>50</v>
      </c>
      <c r="F154" s="9">
        <f t="shared" ref="F154:F206" si="23">D154*E154</f>
        <v>0</v>
      </c>
      <c r="G154" s="10">
        <f>SUM(D154*E154)</f>
        <v>0</v>
      </c>
    </row>
    <row r="155" spans="1:10" x14ac:dyDescent="0.3">
      <c r="C155" s="25" t="s">
        <v>288</v>
      </c>
      <c r="D155" s="11">
        <v>0</v>
      </c>
      <c r="E155" s="9">
        <v>5</v>
      </c>
      <c r="F155" s="9">
        <f t="shared" si="23"/>
        <v>0</v>
      </c>
      <c r="G155" s="10">
        <f>SUM(D155*E155)</f>
        <v>0</v>
      </c>
    </row>
    <row r="156" spans="1:10" x14ac:dyDescent="0.3">
      <c r="C156" s="25" t="s">
        <v>287</v>
      </c>
      <c r="D156" s="11">
        <v>0</v>
      </c>
      <c r="E156" s="9">
        <v>100</v>
      </c>
      <c r="F156" s="9">
        <f t="shared" si="23"/>
        <v>0</v>
      </c>
      <c r="G156" s="10">
        <f t="shared" ref="G156:G173" si="24">SUM(D156*E156)</f>
        <v>0</v>
      </c>
    </row>
    <row r="157" spans="1:10" x14ac:dyDescent="0.3">
      <c r="C157" s="25" t="s">
        <v>288</v>
      </c>
      <c r="D157" s="11">
        <v>0</v>
      </c>
      <c r="E157" s="9">
        <v>20</v>
      </c>
      <c r="F157" s="9">
        <f t="shared" si="23"/>
        <v>0</v>
      </c>
      <c r="G157" s="10">
        <f t="shared" si="24"/>
        <v>0</v>
      </c>
      <c r="J157" s="104">
        <f>SUM(F154:F159)</f>
        <v>0</v>
      </c>
    </row>
    <row r="158" spans="1:10" x14ac:dyDescent="0.3">
      <c r="C158" s="25" t="s">
        <v>299</v>
      </c>
      <c r="D158" s="11">
        <v>0</v>
      </c>
      <c r="E158" s="9">
        <v>200</v>
      </c>
      <c r="F158" s="9">
        <f t="shared" si="23"/>
        <v>0</v>
      </c>
      <c r="G158" s="10">
        <f t="shared" si="24"/>
        <v>0</v>
      </c>
    </row>
    <row r="159" spans="1:10" x14ac:dyDescent="0.3">
      <c r="C159" s="25" t="s">
        <v>288</v>
      </c>
      <c r="D159" s="11">
        <v>0</v>
      </c>
      <c r="E159" s="9">
        <v>50</v>
      </c>
      <c r="F159" s="9">
        <f t="shared" si="23"/>
        <v>0</v>
      </c>
      <c r="G159" s="10">
        <f t="shared" si="24"/>
        <v>0</v>
      </c>
    </row>
    <row r="160" spans="1:10" x14ac:dyDescent="0.3">
      <c r="C160" s="18" t="s">
        <v>300</v>
      </c>
      <c r="D160" s="11">
        <v>0</v>
      </c>
      <c r="G160" s="10">
        <f t="shared" si="24"/>
        <v>0</v>
      </c>
    </row>
    <row r="161" spans="1:7" x14ac:dyDescent="0.3">
      <c r="C161" s="25" t="s">
        <v>286</v>
      </c>
      <c r="D161" s="11">
        <v>0</v>
      </c>
      <c r="E161" s="9">
        <v>50</v>
      </c>
      <c r="F161" s="9">
        <f t="shared" si="23"/>
        <v>0</v>
      </c>
      <c r="G161" s="10">
        <f t="shared" si="24"/>
        <v>0</v>
      </c>
    </row>
    <row r="162" spans="1:7" x14ac:dyDescent="0.3">
      <c r="C162" s="25" t="s">
        <v>288</v>
      </c>
      <c r="D162" s="11">
        <v>0</v>
      </c>
      <c r="E162" s="9">
        <v>5</v>
      </c>
      <c r="F162" s="9">
        <f t="shared" si="23"/>
        <v>0</v>
      </c>
      <c r="G162" s="10">
        <f>SUM(D162*E162)</f>
        <v>0</v>
      </c>
    </row>
    <row r="163" spans="1:7" x14ac:dyDescent="0.3">
      <c r="C163" s="25" t="s">
        <v>287</v>
      </c>
      <c r="D163" s="9">
        <v>0</v>
      </c>
      <c r="E163" s="9">
        <v>150</v>
      </c>
      <c r="F163" s="9">
        <f t="shared" si="23"/>
        <v>0</v>
      </c>
      <c r="G163" s="10">
        <f t="shared" si="24"/>
        <v>0</v>
      </c>
    </row>
    <row r="164" spans="1:7" x14ac:dyDescent="0.3">
      <c r="C164" s="25" t="s">
        <v>288</v>
      </c>
      <c r="D164" s="9">
        <v>0</v>
      </c>
      <c r="E164" s="9">
        <v>25</v>
      </c>
      <c r="F164" s="9">
        <f t="shared" si="23"/>
        <v>0</v>
      </c>
      <c r="G164" s="10">
        <f t="shared" si="24"/>
        <v>0</v>
      </c>
    </row>
    <row r="165" spans="1:7" x14ac:dyDescent="0.3">
      <c r="C165" s="25" t="s">
        <v>299</v>
      </c>
      <c r="D165" s="9">
        <v>0</v>
      </c>
      <c r="E165" s="9">
        <v>200</v>
      </c>
      <c r="F165" s="9">
        <f t="shared" si="23"/>
        <v>0</v>
      </c>
      <c r="G165" s="10">
        <f t="shared" si="24"/>
        <v>0</v>
      </c>
    </row>
    <row r="166" spans="1:7" x14ac:dyDescent="0.3">
      <c r="C166" s="25" t="s">
        <v>288</v>
      </c>
      <c r="D166" s="9">
        <v>0</v>
      </c>
      <c r="E166" s="9">
        <v>50</v>
      </c>
      <c r="F166" s="9">
        <f t="shared" si="23"/>
        <v>0</v>
      </c>
      <c r="G166" s="10">
        <f t="shared" si="24"/>
        <v>0</v>
      </c>
    </row>
    <row r="167" spans="1:7" x14ac:dyDescent="0.3">
      <c r="C167" s="18" t="s">
        <v>301</v>
      </c>
      <c r="G167" s="10">
        <f t="shared" si="24"/>
        <v>0</v>
      </c>
    </row>
    <row r="168" spans="1:7" x14ac:dyDescent="0.3">
      <c r="C168" s="25" t="s">
        <v>286</v>
      </c>
      <c r="E168" s="9">
        <v>35</v>
      </c>
      <c r="F168" s="9">
        <f t="shared" si="23"/>
        <v>0</v>
      </c>
      <c r="G168" s="10">
        <f t="shared" si="24"/>
        <v>0</v>
      </c>
    </row>
    <row r="169" spans="1:7" x14ac:dyDescent="0.3">
      <c r="C169" s="25" t="s">
        <v>288</v>
      </c>
      <c r="E169" s="9">
        <v>2</v>
      </c>
      <c r="F169" s="9">
        <f t="shared" si="23"/>
        <v>0</v>
      </c>
      <c r="G169" s="10">
        <f t="shared" si="24"/>
        <v>0</v>
      </c>
    </row>
    <row r="170" spans="1:7" x14ac:dyDescent="0.3">
      <c r="C170" s="25" t="s">
        <v>287</v>
      </c>
      <c r="E170" s="9">
        <v>70</v>
      </c>
      <c r="F170" s="9">
        <f t="shared" si="23"/>
        <v>0</v>
      </c>
      <c r="G170" s="10">
        <f t="shared" si="24"/>
        <v>0</v>
      </c>
    </row>
    <row r="171" spans="1:7" x14ac:dyDescent="0.3">
      <c r="C171" s="25" t="s">
        <v>288</v>
      </c>
      <c r="E171" s="9">
        <v>5</v>
      </c>
      <c r="F171" s="9">
        <f t="shared" si="23"/>
        <v>0</v>
      </c>
      <c r="G171" s="10">
        <f t="shared" si="24"/>
        <v>0</v>
      </c>
    </row>
    <row r="172" spans="1:7" x14ac:dyDescent="0.3">
      <c r="C172" s="25" t="s">
        <v>299</v>
      </c>
      <c r="E172" s="9">
        <v>70</v>
      </c>
      <c r="F172" s="9">
        <f t="shared" si="23"/>
        <v>0</v>
      </c>
      <c r="G172" s="10">
        <f t="shared" si="24"/>
        <v>0</v>
      </c>
    </row>
    <row r="173" spans="1:7" x14ac:dyDescent="0.3">
      <c r="C173" s="25" t="s">
        <v>288</v>
      </c>
      <c r="E173" s="9">
        <v>20</v>
      </c>
      <c r="F173" s="9">
        <f t="shared" si="23"/>
        <v>0</v>
      </c>
      <c r="G173" s="10">
        <f t="shared" si="24"/>
        <v>0</v>
      </c>
    </row>
    <row r="174" spans="1:7" x14ac:dyDescent="0.3">
      <c r="A174" s="218" t="s">
        <v>15</v>
      </c>
      <c r="B174" s="218"/>
      <c r="C174" s="218"/>
      <c r="G174" s="14">
        <f>SUM(G154:G173)</f>
        <v>0</v>
      </c>
    </row>
    <row r="175" spans="1:7" x14ac:dyDescent="0.3">
      <c r="A175" s="6" t="s">
        <v>38</v>
      </c>
      <c r="B175" s="6">
        <v>6</v>
      </c>
      <c r="C175" s="21" t="s">
        <v>44</v>
      </c>
    </row>
    <row r="176" spans="1:7" x14ac:dyDescent="0.3">
      <c r="C176" s="18" t="s">
        <v>302</v>
      </c>
      <c r="D176" s="11">
        <v>13</v>
      </c>
      <c r="E176" s="10">
        <v>10</v>
      </c>
      <c r="F176" s="9">
        <f t="shared" si="23"/>
        <v>130</v>
      </c>
      <c r="G176" s="10">
        <f>SUM(D176*E176)</f>
        <v>130</v>
      </c>
    </row>
    <row r="177" spans="1:11" x14ac:dyDescent="0.3">
      <c r="C177" s="18" t="s">
        <v>303</v>
      </c>
      <c r="D177" s="11">
        <v>13</v>
      </c>
      <c r="E177" s="10">
        <v>25</v>
      </c>
      <c r="F177" s="9">
        <f t="shared" si="23"/>
        <v>325</v>
      </c>
      <c r="G177" s="10">
        <f>SUM(D177*E177)</f>
        <v>325</v>
      </c>
    </row>
    <row r="178" spans="1:11" x14ac:dyDescent="0.3">
      <c r="C178" s="18" t="s">
        <v>304</v>
      </c>
      <c r="D178" s="11">
        <v>4</v>
      </c>
      <c r="E178" s="10">
        <v>50</v>
      </c>
      <c r="F178" s="9">
        <f t="shared" si="23"/>
        <v>200</v>
      </c>
      <c r="G178" s="10">
        <f t="shared" ref="G178:G184" si="25">SUM(D178*E178)</f>
        <v>200</v>
      </c>
    </row>
    <row r="179" spans="1:11" x14ac:dyDescent="0.3">
      <c r="C179" s="18" t="s">
        <v>305</v>
      </c>
      <c r="D179" s="11">
        <v>10</v>
      </c>
      <c r="E179" s="10">
        <v>10</v>
      </c>
      <c r="G179" s="10">
        <f t="shared" si="25"/>
        <v>100</v>
      </c>
    </row>
    <row r="180" spans="1:11" x14ac:dyDescent="0.3">
      <c r="C180" s="18" t="s">
        <v>291</v>
      </c>
      <c r="D180" s="11">
        <v>5</v>
      </c>
      <c r="E180" s="10">
        <v>3</v>
      </c>
      <c r="G180" s="10">
        <f t="shared" si="25"/>
        <v>15</v>
      </c>
    </row>
    <row r="181" spans="1:11" x14ac:dyDescent="0.3">
      <c r="C181" s="18" t="s">
        <v>306</v>
      </c>
      <c r="D181" s="11">
        <v>7</v>
      </c>
      <c r="E181" s="10">
        <v>50</v>
      </c>
      <c r="F181" s="9">
        <f t="shared" si="23"/>
        <v>350</v>
      </c>
      <c r="G181" s="10">
        <f t="shared" si="25"/>
        <v>350</v>
      </c>
    </row>
    <row r="182" spans="1:11" x14ac:dyDescent="0.3">
      <c r="C182" s="18" t="s">
        <v>307</v>
      </c>
      <c r="D182" s="11">
        <v>2</v>
      </c>
      <c r="E182" s="10">
        <v>80</v>
      </c>
      <c r="F182" s="9">
        <f t="shared" si="23"/>
        <v>160</v>
      </c>
      <c r="G182" s="10">
        <f t="shared" si="25"/>
        <v>160</v>
      </c>
    </row>
    <row r="183" spans="1:11" x14ac:dyDescent="0.3">
      <c r="C183" s="18" t="s">
        <v>308</v>
      </c>
      <c r="D183" s="11">
        <v>2</v>
      </c>
      <c r="E183" s="10">
        <v>60</v>
      </c>
      <c r="F183" s="9">
        <f t="shared" si="23"/>
        <v>120</v>
      </c>
      <c r="G183" s="10">
        <f t="shared" si="25"/>
        <v>120</v>
      </c>
    </row>
    <row r="184" spans="1:11" x14ac:dyDescent="0.3">
      <c r="C184" s="18" t="s">
        <v>309</v>
      </c>
      <c r="D184" s="11">
        <v>1</v>
      </c>
      <c r="E184" s="10">
        <v>100</v>
      </c>
      <c r="F184" s="9">
        <f t="shared" si="23"/>
        <v>100</v>
      </c>
      <c r="G184" s="10">
        <f t="shared" si="25"/>
        <v>100</v>
      </c>
    </row>
    <row r="185" spans="1:11" x14ac:dyDescent="0.3">
      <c r="C185" s="18" t="s">
        <v>310</v>
      </c>
      <c r="D185" s="9">
        <v>0</v>
      </c>
      <c r="E185" s="10"/>
      <c r="F185" s="9">
        <f t="shared" si="23"/>
        <v>0</v>
      </c>
      <c r="G185" s="10">
        <v>1000</v>
      </c>
    </row>
    <row r="186" spans="1:11" x14ac:dyDescent="0.3">
      <c r="A186" s="218" t="s">
        <v>15</v>
      </c>
      <c r="B186" s="218"/>
      <c r="C186" s="218"/>
      <c r="D186" s="9"/>
      <c r="G186" s="14">
        <f>SUM(G176:G185)</f>
        <v>2500</v>
      </c>
    </row>
    <row r="187" spans="1:11" x14ac:dyDescent="0.3">
      <c r="A187" s="6" t="s">
        <v>38</v>
      </c>
      <c r="B187" s="6">
        <v>7</v>
      </c>
      <c r="C187" s="21" t="s">
        <v>45</v>
      </c>
    </row>
    <row r="188" spans="1:11" x14ac:dyDescent="0.3">
      <c r="C188" s="18" t="s">
        <v>311</v>
      </c>
      <c r="D188" s="26" t="s">
        <v>492</v>
      </c>
      <c r="E188" s="10">
        <v>150</v>
      </c>
      <c r="F188" s="10">
        <f t="shared" si="23"/>
        <v>150</v>
      </c>
      <c r="G188" s="10">
        <f>SUM(D188*E188)</f>
        <v>150</v>
      </c>
      <c r="K188" s="104"/>
    </row>
    <row r="189" spans="1:11" x14ac:dyDescent="0.3">
      <c r="C189" s="18" t="s">
        <v>313</v>
      </c>
      <c r="D189" s="26" t="s">
        <v>312</v>
      </c>
      <c r="E189" s="10">
        <v>100</v>
      </c>
      <c r="F189" s="10">
        <f t="shared" si="23"/>
        <v>200</v>
      </c>
      <c r="G189" s="10">
        <f>SUM(D189*E189)</f>
        <v>200</v>
      </c>
    </row>
    <row r="190" spans="1:11" x14ac:dyDescent="0.3">
      <c r="C190" s="18" t="s">
        <v>314</v>
      </c>
      <c r="D190" s="26" t="s">
        <v>315</v>
      </c>
      <c r="E190" s="10">
        <v>80</v>
      </c>
      <c r="F190" s="10">
        <f t="shared" si="23"/>
        <v>320</v>
      </c>
      <c r="G190" s="10">
        <f t="shared" ref="G190:G206" si="26">SUM(D190*E190)</f>
        <v>320</v>
      </c>
    </row>
    <row r="191" spans="1:11" x14ac:dyDescent="0.3">
      <c r="C191" s="18" t="s">
        <v>316</v>
      </c>
      <c r="D191" s="26" t="s">
        <v>315</v>
      </c>
      <c r="E191" s="10">
        <v>25</v>
      </c>
      <c r="F191" s="10">
        <f t="shared" si="23"/>
        <v>100</v>
      </c>
      <c r="G191" s="10">
        <f t="shared" si="26"/>
        <v>100</v>
      </c>
    </row>
    <row r="192" spans="1:11" x14ac:dyDescent="0.3">
      <c r="C192" s="18" t="s">
        <v>317</v>
      </c>
      <c r="D192" s="26">
        <v>1</v>
      </c>
      <c r="E192" s="10">
        <v>30</v>
      </c>
      <c r="F192" s="10">
        <f t="shared" si="23"/>
        <v>30</v>
      </c>
      <c r="G192" s="10">
        <f t="shared" si="26"/>
        <v>30</v>
      </c>
    </row>
    <row r="193" spans="1:7" x14ac:dyDescent="0.3">
      <c r="C193" s="18" t="s">
        <v>318</v>
      </c>
      <c r="D193" s="26">
        <v>2</v>
      </c>
      <c r="E193" s="10">
        <v>120</v>
      </c>
      <c r="F193" s="10">
        <f t="shared" si="23"/>
        <v>240</v>
      </c>
      <c r="G193" s="10">
        <f t="shared" si="26"/>
        <v>240</v>
      </c>
    </row>
    <row r="194" spans="1:7" x14ac:dyDescent="0.3">
      <c r="C194" s="18" t="s">
        <v>319</v>
      </c>
      <c r="D194" s="26">
        <v>1</v>
      </c>
      <c r="E194" s="10">
        <v>250</v>
      </c>
      <c r="F194" s="10">
        <f t="shared" si="23"/>
        <v>250</v>
      </c>
      <c r="G194" s="10">
        <f t="shared" si="26"/>
        <v>250</v>
      </c>
    </row>
    <row r="195" spans="1:7" x14ac:dyDescent="0.3">
      <c r="C195" s="18" t="s">
        <v>320</v>
      </c>
      <c r="D195" s="26">
        <v>2</v>
      </c>
      <c r="E195" s="10">
        <v>220</v>
      </c>
      <c r="F195" s="10">
        <f t="shared" si="23"/>
        <v>440</v>
      </c>
      <c r="G195" s="10">
        <f t="shared" si="26"/>
        <v>440</v>
      </c>
    </row>
    <row r="196" spans="1:7" x14ac:dyDescent="0.3">
      <c r="C196" s="18" t="s">
        <v>321</v>
      </c>
      <c r="D196" s="26">
        <v>1</v>
      </c>
      <c r="E196" s="10">
        <v>180</v>
      </c>
      <c r="F196" s="10">
        <f t="shared" si="23"/>
        <v>180</v>
      </c>
      <c r="G196" s="10">
        <f t="shared" si="26"/>
        <v>180</v>
      </c>
    </row>
    <row r="197" spans="1:7" x14ac:dyDescent="0.3">
      <c r="C197" s="18" t="s">
        <v>322</v>
      </c>
      <c r="D197" s="26" t="s">
        <v>492</v>
      </c>
      <c r="E197" s="10">
        <v>120</v>
      </c>
      <c r="F197" s="10">
        <f t="shared" si="23"/>
        <v>120</v>
      </c>
      <c r="G197" s="10">
        <f t="shared" si="26"/>
        <v>120</v>
      </c>
    </row>
    <row r="198" spans="1:7" x14ac:dyDescent="0.3">
      <c r="C198" s="18" t="s">
        <v>323</v>
      </c>
      <c r="D198" s="11">
        <v>28</v>
      </c>
      <c r="E198" s="10">
        <v>60</v>
      </c>
      <c r="F198" s="10">
        <f t="shared" si="23"/>
        <v>1680</v>
      </c>
      <c r="G198" s="10">
        <f t="shared" si="26"/>
        <v>1680</v>
      </c>
    </row>
    <row r="199" spans="1:7" x14ac:dyDescent="0.3">
      <c r="C199" s="18" t="s">
        <v>324</v>
      </c>
      <c r="D199" s="11">
        <v>1</v>
      </c>
      <c r="E199" s="10">
        <v>150</v>
      </c>
      <c r="F199" s="10">
        <f t="shared" si="23"/>
        <v>150</v>
      </c>
      <c r="G199" s="10">
        <f t="shared" si="26"/>
        <v>150</v>
      </c>
    </row>
    <row r="200" spans="1:7" x14ac:dyDescent="0.3">
      <c r="C200" s="18" t="s">
        <v>325</v>
      </c>
      <c r="D200" s="11">
        <v>4</v>
      </c>
      <c r="E200" s="10">
        <v>75</v>
      </c>
      <c r="F200" s="10">
        <f t="shared" si="23"/>
        <v>300</v>
      </c>
      <c r="G200" s="10">
        <f t="shared" si="26"/>
        <v>300</v>
      </c>
    </row>
    <row r="201" spans="1:7" x14ac:dyDescent="0.3">
      <c r="C201" s="18" t="s">
        <v>326</v>
      </c>
      <c r="D201" s="11">
        <v>25</v>
      </c>
      <c r="E201" s="10">
        <v>25</v>
      </c>
      <c r="F201" s="10">
        <f t="shared" si="23"/>
        <v>625</v>
      </c>
      <c r="G201" s="10">
        <f t="shared" si="26"/>
        <v>625</v>
      </c>
    </row>
    <row r="202" spans="1:7" x14ac:dyDescent="0.3">
      <c r="C202" s="18" t="s">
        <v>327</v>
      </c>
      <c r="D202" s="11">
        <v>13</v>
      </c>
      <c r="E202" s="10">
        <v>5</v>
      </c>
      <c r="F202" s="10">
        <f t="shared" si="23"/>
        <v>65</v>
      </c>
      <c r="G202" s="10">
        <f t="shared" si="26"/>
        <v>65</v>
      </c>
    </row>
    <row r="203" spans="1:7" x14ac:dyDescent="0.3">
      <c r="C203" s="18" t="s">
        <v>328</v>
      </c>
      <c r="D203" s="11">
        <v>10</v>
      </c>
      <c r="E203" s="10">
        <v>10</v>
      </c>
      <c r="F203" s="10">
        <f t="shared" si="23"/>
        <v>100</v>
      </c>
      <c r="G203" s="10">
        <f t="shared" si="26"/>
        <v>100</v>
      </c>
    </row>
    <row r="204" spans="1:7" x14ac:dyDescent="0.3">
      <c r="C204" s="18" t="s">
        <v>280</v>
      </c>
      <c r="D204" s="11">
        <v>10</v>
      </c>
      <c r="E204" s="10">
        <v>5</v>
      </c>
      <c r="F204" s="10">
        <f t="shared" si="23"/>
        <v>50</v>
      </c>
      <c r="G204" s="10">
        <f t="shared" si="26"/>
        <v>50</v>
      </c>
    </row>
    <row r="205" spans="1:7" x14ac:dyDescent="0.3">
      <c r="C205" s="18" t="s">
        <v>504</v>
      </c>
      <c r="D205" s="11">
        <v>100</v>
      </c>
      <c r="E205" s="10">
        <v>2</v>
      </c>
      <c r="F205" s="10">
        <f t="shared" si="23"/>
        <v>200</v>
      </c>
      <c r="G205" s="10">
        <f t="shared" si="26"/>
        <v>200</v>
      </c>
    </row>
    <row r="206" spans="1:7" x14ac:dyDescent="0.3">
      <c r="C206" s="18" t="s">
        <v>260</v>
      </c>
      <c r="D206" s="11">
        <v>50</v>
      </c>
      <c r="E206" s="10">
        <v>5</v>
      </c>
      <c r="F206" s="10">
        <f t="shared" si="23"/>
        <v>250</v>
      </c>
      <c r="G206" s="10">
        <f t="shared" si="26"/>
        <v>250</v>
      </c>
    </row>
    <row r="207" spans="1:7" x14ac:dyDescent="0.3">
      <c r="A207" s="218" t="s">
        <v>15</v>
      </c>
      <c r="B207" s="218"/>
      <c r="C207" s="218"/>
      <c r="G207" s="14">
        <f>SUM(G188:G206)</f>
        <v>5450</v>
      </c>
    </row>
    <row r="208" spans="1:7" x14ac:dyDescent="0.3">
      <c r="A208" s="6" t="s">
        <v>38</v>
      </c>
      <c r="B208" s="6">
        <v>8</v>
      </c>
      <c r="C208" s="21" t="s">
        <v>46</v>
      </c>
    </row>
    <row r="209" spans="1:10" x14ac:dyDescent="0.3">
      <c r="C209" s="18" t="s">
        <v>329</v>
      </c>
    </row>
    <row r="210" spans="1:10" x14ac:dyDescent="0.3">
      <c r="C210" s="27" t="s">
        <v>554</v>
      </c>
      <c r="D210" s="11">
        <v>7</v>
      </c>
      <c r="E210" s="10">
        <v>10</v>
      </c>
      <c r="F210" s="9">
        <f t="shared" ref="F210:F213" si="27">D210*E210</f>
        <v>70</v>
      </c>
      <c r="G210" s="10">
        <f>SUM(D210*E210)</f>
        <v>70</v>
      </c>
      <c r="H210" s="6" t="s">
        <v>553</v>
      </c>
      <c r="J210" s="104">
        <f>SUM(F216:F224)</f>
        <v>1000</v>
      </c>
    </row>
    <row r="211" spans="1:10" x14ac:dyDescent="0.3">
      <c r="C211" s="27" t="s">
        <v>555</v>
      </c>
      <c r="D211" s="11">
        <v>5</v>
      </c>
      <c r="E211" s="10">
        <v>15</v>
      </c>
      <c r="F211" s="9">
        <f t="shared" si="27"/>
        <v>75</v>
      </c>
      <c r="G211" s="10">
        <f>SUM(D211*E211)</f>
        <v>75</v>
      </c>
      <c r="H211" s="6" t="s">
        <v>556</v>
      </c>
    </row>
    <row r="212" spans="1:10" x14ac:dyDescent="0.3">
      <c r="C212" s="27" t="s">
        <v>557</v>
      </c>
      <c r="D212" s="11">
        <v>5</v>
      </c>
      <c r="E212" s="10">
        <v>20</v>
      </c>
      <c r="G212" s="10">
        <f>SUM(D212*E212)</f>
        <v>100</v>
      </c>
      <c r="H212" s="6" t="s">
        <v>558</v>
      </c>
    </row>
    <row r="213" spans="1:10" x14ac:dyDescent="0.3">
      <c r="C213" s="18" t="s">
        <v>330</v>
      </c>
      <c r="D213" s="28">
        <v>15</v>
      </c>
      <c r="E213" s="10">
        <v>2</v>
      </c>
      <c r="F213" s="9">
        <f t="shared" si="27"/>
        <v>30</v>
      </c>
      <c r="G213" s="10">
        <f>SUM(D213*E213)</f>
        <v>30</v>
      </c>
    </row>
    <row r="214" spans="1:10" x14ac:dyDescent="0.3">
      <c r="A214" s="218" t="s">
        <v>15</v>
      </c>
      <c r="B214" s="218"/>
      <c r="C214" s="218"/>
      <c r="D214" s="9"/>
      <c r="G214" s="14">
        <f>SUM(G210:G213)</f>
        <v>275</v>
      </c>
    </row>
    <row r="215" spans="1:10" x14ac:dyDescent="0.3">
      <c r="A215" s="6" t="s">
        <v>38</v>
      </c>
      <c r="B215" s="6">
        <v>9</v>
      </c>
      <c r="C215" s="21" t="s">
        <v>331</v>
      </c>
    </row>
    <row r="216" spans="1:10" x14ac:dyDescent="0.3">
      <c r="C216" s="7" t="s">
        <v>332</v>
      </c>
      <c r="D216" s="11">
        <v>150</v>
      </c>
      <c r="E216" s="9">
        <v>1</v>
      </c>
      <c r="F216" s="9">
        <f>E216*D216</f>
        <v>150</v>
      </c>
      <c r="G216" s="10">
        <f>SUM(D216*E216)</f>
        <v>150</v>
      </c>
    </row>
    <row r="217" spans="1:10" x14ac:dyDescent="0.3">
      <c r="C217" s="7" t="s">
        <v>333</v>
      </c>
      <c r="D217" s="11">
        <v>100</v>
      </c>
      <c r="E217" s="9">
        <v>2</v>
      </c>
      <c r="F217" s="9">
        <f t="shared" ref="F217:F223" si="28">E217*D217</f>
        <v>200</v>
      </c>
      <c r="G217" s="10">
        <f>SUM(D217*E217)</f>
        <v>200</v>
      </c>
    </row>
    <row r="218" spans="1:10" x14ac:dyDescent="0.3">
      <c r="C218" s="7" t="s">
        <v>334</v>
      </c>
      <c r="D218" s="11">
        <v>100</v>
      </c>
      <c r="E218" s="9">
        <v>5</v>
      </c>
      <c r="G218" s="10">
        <f>SUM(D218*E218)</f>
        <v>500</v>
      </c>
    </row>
    <row r="219" spans="1:10" x14ac:dyDescent="0.3">
      <c r="C219" s="7" t="s">
        <v>335</v>
      </c>
      <c r="D219" s="11">
        <v>100</v>
      </c>
      <c r="E219" s="9">
        <v>2</v>
      </c>
      <c r="F219" s="9">
        <f t="shared" si="28"/>
        <v>200</v>
      </c>
      <c r="G219" s="10">
        <f t="shared" ref="G219:G224" si="29">SUM(D219*E219)</f>
        <v>200</v>
      </c>
    </row>
    <row r="220" spans="1:10" x14ac:dyDescent="0.3">
      <c r="C220" s="7" t="s">
        <v>336</v>
      </c>
      <c r="D220" s="11">
        <v>14</v>
      </c>
      <c r="E220" s="9">
        <v>5</v>
      </c>
      <c r="F220" s="9">
        <f t="shared" si="28"/>
        <v>70</v>
      </c>
      <c r="G220" s="10">
        <f t="shared" si="29"/>
        <v>70</v>
      </c>
    </row>
    <row r="221" spans="1:10" x14ac:dyDescent="0.3">
      <c r="C221" s="7" t="s">
        <v>337</v>
      </c>
      <c r="D221" s="11">
        <v>10</v>
      </c>
      <c r="E221" s="9">
        <v>10</v>
      </c>
      <c r="F221" s="9">
        <f t="shared" si="28"/>
        <v>100</v>
      </c>
      <c r="G221" s="10">
        <f t="shared" si="29"/>
        <v>100</v>
      </c>
    </row>
    <row r="222" spans="1:10" x14ac:dyDescent="0.3">
      <c r="C222" s="7" t="s">
        <v>338</v>
      </c>
      <c r="D222" s="11">
        <v>10</v>
      </c>
      <c r="E222" s="9">
        <v>10</v>
      </c>
      <c r="F222" s="9">
        <f t="shared" si="28"/>
        <v>100</v>
      </c>
      <c r="G222" s="10">
        <f t="shared" si="29"/>
        <v>100</v>
      </c>
    </row>
    <row r="223" spans="1:10" x14ac:dyDescent="0.3">
      <c r="C223" s="7" t="s">
        <v>339</v>
      </c>
      <c r="D223" s="11">
        <v>9</v>
      </c>
      <c r="E223" s="9">
        <v>20</v>
      </c>
      <c r="F223" s="9">
        <f t="shared" si="28"/>
        <v>180</v>
      </c>
      <c r="G223" s="10">
        <f t="shared" si="29"/>
        <v>180</v>
      </c>
    </row>
    <row r="224" spans="1:10" x14ac:dyDescent="0.3">
      <c r="C224" s="7" t="s">
        <v>340</v>
      </c>
      <c r="D224" s="11">
        <v>0</v>
      </c>
      <c r="E224" s="9">
        <v>5</v>
      </c>
      <c r="F224" s="9">
        <f>E224*D224</f>
        <v>0</v>
      </c>
      <c r="G224" s="10">
        <f t="shared" si="29"/>
        <v>0</v>
      </c>
    </row>
    <row r="225" spans="1:8" x14ac:dyDescent="0.3">
      <c r="A225" s="218" t="s">
        <v>15</v>
      </c>
      <c r="B225" s="218"/>
      <c r="C225" s="218"/>
      <c r="G225" s="14">
        <f>Revenue!G43</f>
        <v>1500</v>
      </c>
    </row>
    <row r="226" spans="1:8" x14ac:dyDescent="0.3">
      <c r="A226" s="218" t="s">
        <v>341</v>
      </c>
      <c r="B226" s="218"/>
      <c r="C226" s="218"/>
      <c r="G226" s="14">
        <f>SUM(G225+G214+G207+G186+G174+G151+G108)</f>
        <v>13925</v>
      </c>
    </row>
    <row r="227" spans="1:8" x14ac:dyDescent="0.3">
      <c r="A227" s="6" t="s">
        <v>49</v>
      </c>
      <c r="C227" s="222" t="s">
        <v>342</v>
      </c>
      <c r="D227" s="222"/>
      <c r="E227" s="222"/>
      <c r="F227" s="222"/>
      <c r="G227" s="222"/>
    </row>
    <row r="228" spans="1:8" x14ac:dyDescent="0.3">
      <c r="A228" s="6" t="s">
        <v>49</v>
      </c>
      <c r="B228" s="6">
        <v>1</v>
      </c>
      <c r="C228" s="21" t="s">
        <v>50</v>
      </c>
    </row>
    <row r="229" spans="1:8" x14ac:dyDescent="0.3">
      <c r="C229" s="18" t="s">
        <v>343</v>
      </c>
      <c r="D229" s="11">
        <v>2000</v>
      </c>
      <c r="E229" s="9">
        <v>4.5</v>
      </c>
      <c r="F229" s="9">
        <f>D229*E229</f>
        <v>9000</v>
      </c>
      <c r="G229" s="10">
        <f>SUM(D229*E229)</f>
        <v>9000</v>
      </c>
    </row>
    <row r="230" spans="1:8" x14ac:dyDescent="0.3">
      <c r="C230" s="18" t="s">
        <v>344</v>
      </c>
      <c r="D230" s="11">
        <v>200</v>
      </c>
      <c r="E230" s="9">
        <v>5</v>
      </c>
      <c r="F230" s="9">
        <f>D230*E230</f>
        <v>1000</v>
      </c>
      <c r="G230" s="10">
        <f>SUM(D230*E230)</f>
        <v>1000</v>
      </c>
    </row>
    <row r="231" spans="1:8" x14ac:dyDescent="0.3">
      <c r="C231" s="18" t="s">
        <v>345</v>
      </c>
      <c r="D231" s="11">
        <v>0</v>
      </c>
      <c r="E231" s="9">
        <v>1</v>
      </c>
      <c r="F231" s="9">
        <f>D231</f>
        <v>0</v>
      </c>
      <c r="G231" s="10">
        <f>SUM(D231*E231)</f>
        <v>0</v>
      </c>
    </row>
    <row r="232" spans="1:8" x14ac:dyDescent="0.3">
      <c r="A232" s="218" t="s">
        <v>15</v>
      </c>
      <c r="B232" s="218"/>
      <c r="C232" s="218"/>
      <c r="G232" s="14">
        <f>SUM(G229:G231)</f>
        <v>10000</v>
      </c>
    </row>
    <row r="233" spans="1:8" x14ac:dyDescent="0.3">
      <c r="A233" s="6" t="s">
        <v>49</v>
      </c>
      <c r="B233" s="6">
        <v>2</v>
      </c>
      <c r="C233" s="21" t="s">
        <v>51</v>
      </c>
      <c r="G233" s="10"/>
    </row>
    <row r="234" spans="1:8" x14ac:dyDescent="0.3">
      <c r="C234" s="18" t="s">
        <v>343</v>
      </c>
      <c r="D234" s="11">
        <v>713</v>
      </c>
      <c r="E234" s="9">
        <v>15</v>
      </c>
      <c r="F234" s="9">
        <f t="shared" ref="F234:F259" si="30">D234*E234</f>
        <v>10695</v>
      </c>
      <c r="G234" s="10">
        <f>SUM(D234*E234)</f>
        <v>10695</v>
      </c>
    </row>
    <row r="235" spans="1:8" x14ac:dyDescent="0.3">
      <c r="C235" s="18" t="s">
        <v>346</v>
      </c>
      <c r="D235" s="11">
        <v>295</v>
      </c>
      <c r="E235" s="9">
        <v>18</v>
      </c>
      <c r="F235" s="9">
        <f t="shared" si="30"/>
        <v>5310</v>
      </c>
      <c r="G235" s="10">
        <f>SUM(D235*E235)</f>
        <v>5310</v>
      </c>
      <c r="H235" s="29"/>
    </row>
    <row r="236" spans="1:8" x14ac:dyDescent="0.3">
      <c r="A236" s="218" t="s">
        <v>15</v>
      </c>
      <c r="B236" s="218"/>
      <c r="C236" s="218"/>
      <c r="G236" s="14">
        <f>SUM(G234:G235)</f>
        <v>16005</v>
      </c>
    </row>
    <row r="237" spans="1:8" x14ac:dyDescent="0.3">
      <c r="A237" s="6" t="s">
        <v>49</v>
      </c>
      <c r="B237" s="6">
        <v>3</v>
      </c>
      <c r="C237" s="21" t="s">
        <v>52</v>
      </c>
      <c r="D237" s="9">
        <v>0</v>
      </c>
      <c r="F237" s="9">
        <f t="shared" si="30"/>
        <v>0</v>
      </c>
      <c r="G237" s="10">
        <f>F237</f>
        <v>0</v>
      </c>
    </row>
    <row r="238" spans="1:8" x14ac:dyDescent="0.3">
      <c r="C238" s="7" t="s">
        <v>347</v>
      </c>
      <c r="D238" s="26" t="s">
        <v>348</v>
      </c>
      <c r="E238" s="9">
        <v>7</v>
      </c>
      <c r="F238" s="9">
        <f>D238*E238</f>
        <v>70</v>
      </c>
      <c r="G238" s="10">
        <f>SUM(D238*E238)</f>
        <v>70</v>
      </c>
    </row>
    <row r="239" spans="1:8" x14ac:dyDescent="0.3">
      <c r="D239" s="9"/>
      <c r="G239" s="14">
        <f>SUM(G238)</f>
        <v>70</v>
      </c>
    </row>
    <row r="240" spans="1:8" x14ac:dyDescent="0.3">
      <c r="A240" s="6" t="s">
        <v>49</v>
      </c>
      <c r="B240" s="6">
        <v>4</v>
      </c>
      <c r="C240" s="21" t="s">
        <v>53</v>
      </c>
      <c r="D240" s="9"/>
      <c r="G240" s="10">
        <f>F240</f>
        <v>0</v>
      </c>
    </row>
    <row r="241" spans="1:10" x14ac:dyDescent="0.3">
      <c r="C241" s="21" t="s">
        <v>349</v>
      </c>
      <c r="D241" s="26" t="s">
        <v>493</v>
      </c>
      <c r="E241" s="9">
        <v>5</v>
      </c>
      <c r="F241" s="9">
        <f>D241*E241</f>
        <v>60</v>
      </c>
      <c r="G241" s="10">
        <f>SUM(D241*E241)</f>
        <v>60</v>
      </c>
    </row>
    <row r="242" spans="1:10" x14ac:dyDescent="0.3">
      <c r="C242" s="21" t="s">
        <v>351</v>
      </c>
      <c r="D242" s="26" t="s">
        <v>350</v>
      </c>
      <c r="E242" s="9">
        <v>7</v>
      </c>
      <c r="G242" s="10">
        <f>SUM(D242*E242)</f>
        <v>140</v>
      </c>
    </row>
    <row r="243" spans="1:10" x14ac:dyDescent="0.3">
      <c r="D243" s="9"/>
      <c r="G243" s="14">
        <f>SUM(G241:G242)</f>
        <v>200</v>
      </c>
    </row>
    <row r="244" spans="1:10" x14ac:dyDescent="0.3">
      <c r="A244" s="6" t="s">
        <v>49</v>
      </c>
      <c r="B244" s="6">
        <v>5</v>
      </c>
      <c r="C244" s="21" t="s">
        <v>352</v>
      </c>
      <c r="G244" s="10"/>
      <c r="J244" s="104"/>
    </row>
    <row r="245" spans="1:10" x14ac:dyDescent="0.3">
      <c r="C245" s="18" t="s">
        <v>353</v>
      </c>
      <c r="D245" s="11">
        <v>2</v>
      </c>
      <c r="E245" s="9">
        <v>50</v>
      </c>
      <c r="F245" s="9">
        <f t="shared" si="30"/>
        <v>100</v>
      </c>
      <c r="G245" s="10">
        <f>SUM(D245*E245)</f>
        <v>100</v>
      </c>
    </row>
    <row r="246" spans="1:10" x14ac:dyDescent="0.3">
      <c r="C246" s="18" t="s">
        <v>290</v>
      </c>
      <c r="D246" s="9">
        <v>30</v>
      </c>
      <c r="E246" s="15">
        <v>20</v>
      </c>
      <c r="G246" s="10">
        <f>SUM(D246*E246)</f>
        <v>600</v>
      </c>
    </row>
    <row r="247" spans="1:10" x14ac:dyDescent="0.3">
      <c r="C247" s="18"/>
      <c r="D247" s="9"/>
      <c r="G247" s="10"/>
    </row>
    <row r="248" spans="1:10" x14ac:dyDescent="0.3">
      <c r="C248" s="18"/>
      <c r="D248" s="9"/>
      <c r="G248" s="10"/>
    </row>
    <row r="249" spans="1:10" x14ac:dyDescent="0.3">
      <c r="A249" s="218" t="s">
        <v>15</v>
      </c>
      <c r="B249" s="218"/>
      <c r="C249" s="218"/>
      <c r="D249" s="9"/>
      <c r="F249" s="20"/>
      <c r="G249" s="14">
        <f>SUM(G245:G248)</f>
        <v>700</v>
      </c>
      <c r="H249" s="6" t="s">
        <v>202</v>
      </c>
    </row>
    <row r="250" spans="1:10" x14ac:dyDescent="0.3">
      <c r="A250" s="6" t="s">
        <v>49</v>
      </c>
      <c r="B250" s="6">
        <v>6</v>
      </c>
      <c r="C250" s="21" t="s">
        <v>55</v>
      </c>
    </row>
    <row r="251" spans="1:10" x14ac:dyDescent="0.3">
      <c r="A251" s="6" t="s">
        <v>49</v>
      </c>
      <c r="B251" s="6">
        <v>6</v>
      </c>
      <c r="C251" s="18" t="s">
        <v>354</v>
      </c>
      <c r="D251" s="9">
        <v>4</v>
      </c>
      <c r="E251" s="10">
        <v>15</v>
      </c>
      <c r="F251" s="9">
        <f t="shared" si="30"/>
        <v>60</v>
      </c>
      <c r="G251" s="10">
        <f>SUM(D251*E251)</f>
        <v>60</v>
      </c>
    </row>
    <row r="252" spans="1:10" x14ac:dyDescent="0.3">
      <c r="A252" s="6" t="s">
        <v>49</v>
      </c>
      <c r="B252" s="6">
        <v>6</v>
      </c>
      <c r="C252" s="18" t="s">
        <v>355</v>
      </c>
      <c r="D252" s="9">
        <v>9</v>
      </c>
      <c r="E252" s="10">
        <v>25</v>
      </c>
      <c r="F252" s="9">
        <f t="shared" si="30"/>
        <v>225</v>
      </c>
      <c r="G252" s="10">
        <f>SUM(D252*E252)</f>
        <v>225</v>
      </c>
    </row>
    <row r="253" spans="1:10" x14ac:dyDescent="0.3">
      <c r="A253" s="6" t="s">
        <v>49</v>
      </c>
      <c r="B253" s="6">
        <v>6</v>
      </c>
      <c r="C253" s="18" t="s">
        <v>356</v>
      </c>
      <c r="D253" s="9">
        <v>400</v>
      </c>
      <c r="E253" s="10">
        <v>10</v>
      </c>
      <c r="F253" s="9">
        <f>D253*E253</f>
        <v>4000</v>
      </c>
      <c r="G253" s="10">
        <f t="shared" ref="G253:G259" si="31">SUM(D253*E253)</f>
        <v>4000</v>
      </c>
    </row>
    <row r="254" spans="1:10" x14ac:dyDescent="0.3">
      <c r="A254" s="6" t="s">
        <v>49</v>
      </c>
      <c r="B254" s="6">
        <v>6</v>
      </c>
      <c r="C254" s="18" t="s">
        <v>357</v>
      </c>
      <c r="D254" s="9">
        <v>70</v>
      </c>
      <c r="E254" s="10">
        <v>2</v>
      </c>
      <c r="F254" s="9">
        <f t="shared" si="30"/>
        <v>140</v>
      </c>
      <c r="G254" s="10">
        <f t="shared" si="31"/>
        <v>140</v>
      </c>
    </row>
    <row r="255" spans="1:10" x14ac:dyDescent="0.3">
      <c r="A255" s="6" t="s">
        <v>49</v>
      </c>
      <c r="B255" s="6">
        <v>6</v>
      </c>
      <c r="C255" s="18" t="s">
        <v>358</v>
      </c>
      <c r="D255" s="9">
        <v>100</v>
      </c>
      <c r="E255" s="10">
        <v>1</v>
      </c>
      <c r="F255" s="9">
        <f t="shared" si="30"/>
        <v>100</v>
      </c>
      <c r="G255" s="10">
        <f t="shared" si="31"/>
        <v>100</v>
      </c>
    </row>
    <row r="256" spans="1:10" x14ac:dyDescent="0.3">
      <c r="A256" s="6" t="s">
        <v>49</v>
      </c>
      <c r="B256" s="6">
        <v>6</v>
      </c>
      <c r="C256" s="18" t="s">
        <v>359</v>
      </c>
      <c r="D256" s="9">
        <v>10</v>
      </c>
      <c r="E256" s="9">
        <v>10</v>
      </c>
      <c r="F256" s="9">
        <f t="shared" si="30"/>
        <v>100</v>
      </c>
      <c r="G256" s="10">
        <f t="shared" si="31"/>
        <v>100</v>
      </c>
    </row>
    <row r="257" spans="1:7" x14ac:dyDescent="0.3">
      <c r="A257" s="6" t="s">
        <v>49</v>
      </c>
      <c r="B257" s="6">
        <v>6</v>
      </c>
      <c r="C257" s="18" t="s">
        <v>360</v>
      </c>
      <c r="D257" s="9">
        <v>5</v>
      </c>
      <c r="E257" s="9">
        <v>40</v>
      </c>
      <c r="F257" s="9">
        <f t="shared" si="30"/>
        <v>200</v>
      </c>
      <c r="G257" s="10">
        <f t="shared" si="31"/>
        <v>200</v>
      </c>
    </row>
    <row r="258" spans="1:7" x14ac:dyDescent="0.3">
      <c r="A258" s="6" t="s">
        <v>49</v>
      </c>
      <c r="B258" s="6">
        <v>6</v>
      </c>
      <c r="C258" s="18" t="s">
        <v>361</v>
      </c>
      <c r="D258" s="9">
        <v>5</v>
      </c>
      <c r="E258" s="9">
        <v>10</v>
      </c>
      <c r="F258" s="9">
        <f t="shared" si="30"/>
        <v>50</v>
      </c>
      <c r="G258" s="10">
        <f t="shared" si="31"/>
        <v>50</v>
      </c>
    </row>
    <row r="259" spans="1:7" x14ac:dyDescent="0.3">
      <c r="A259" s="6" t="s">
        <v>49</v>
      </c>
      <c r="B259" s="6">
        <v>6</v>
      </c>
      <c r="C259" s="18" t="s">
        <v>360</v>
      </c>
      <c r="D259" s="9">
        <v>5</v>
      </c>
      <c r="E259" s="9">
        <v>25</v>
      </c>
      <c r="F259" s="9">
        <f t="shared" si="30"/>
        <v>125</v>
      </c>
      <c r="G259" s="10">
        <f t="shared" si="31"/>
        <v>125</v>
      </c>
    </row>
    <row r="260" spans="1:7" x14ac:dyDescent="0.3">
      <c r="A260" s="218" t="s">
        <v>15</v>
      </c>
      <c r="B260" s="218"/>
      <c r="C260" s="218"/>
      <c r="G260" s="14">
        <f>SUM(G251:G259)</f>
        <v>5000</v>
      </c>
    </row>
    <row r="261" spans="1:7" x14ac:dyDescent="0.3">
      <c r="A261" s="6" t="s">
        <v>49</v>
      </c>
      <c r="B261" s="6">
        <v>7</v>
      </c>
      <c r="C261" s="21" t="s">
        <v>56</v>
      </c>
    </row>
    <row r="262" spans="1:7" x14ac:dyDescent="0.3">
      <c r="A262" s="6" t="s">
        <v>49</v>
      </c>
      <c r="B262" s="6">
        <v>7</v>
      </c>
      <c r="C262" s="18" t="s">
        <v>362</v>
      </c>
      <c r="D262" s="9">
        <v>24</v>
      </c>
      <c r="E262" s="9">
        <v>6.5</v>
      </c>
      <c r="F262" s="9">
        <f t="shared" ref="F262" si="32">D262*E262</f>
        <v>156</v>
      </c>
      <c r="G262" s="10">
        <f>SUM(D262*E262)</f>
        <v>156</v>
      </c>
    </row>
    <row r="263" spans="1:7" x14ac:dyDescent="0.3">
      <c r="C263" s="18" t="s">
        <v>494</v>
      </c>
      <c r="D263" s="9">
        <v>56</v>
      </c>
      <c r="E263" s="9">
        <v>50</v>
      </c>
      <c r="F263" s="9">
        <f>D263*E263</f>
        <v>2800</v>
      </c>
      <c r="G263" s="10">
        <f>F263</f>
        <v>2800</v>
      </c>
    </row>
    <row r="264" spans="1:7" x14ac:dyDescent="0.3">
      <c r="C264" s="18" t="s">
        <v>495</v>
      </c>
      <c r="D264" s="9">
        <v>22</v>
      </c>
      <c r="E264" s="9">
        <v>2</v>
      </c>
      <c r="F264" s="9">
        <f>E264*D264</f>
        <v>44</v>
      </c>
      <c r="G264" s="10">
        <f>F264</f>
        <v>44</v>
      </c>
    </row>
    <row r="265" spans="1:7" x14ac:dyDescent="0.3">
      <c r="C265" s="18"/>
      <c r="D265" s="9"/>
      <c r="G265" s="10">
        <f t="shared" ref="G265:G269" si="33">SUM(D265*E265)</f>
        <v>0</v>
      </c>
    </row>
    <row r="266" spans="1:7" x14ac:dyDescent="0.3">
      <c r="C266" s="18"/>
      <c r="D266" s="9"/>
      <c r="G266" s="10">
        <f t="shared" si="33"/>
        <v>0</v>
      </c>
    </row>
    <row r="267" spans="1:7" x14ac:dyDescent="0.3">
      <c r="C267" s="18"/>
      <c r="D267" s="9"/>
      <c r="G267" s="10">
        <f t="shared" si="33"/>
        <v>0</v>
      </c>
    </row>
    <row r="268" spans="1:7" x14ac:dyDescent="0.3">
      <c r="C268" s="18"/>
      <c r="D268" s="9"/>
      <c r="G268" s="10">
        <f t="shared" si="33"/>
        <v>0</v>
      </c>
    </row>
    <row r="269" spans="1:7" x14ac:dyDescent="0.3">
      <c r="C269" s="18"/>
      <c r="D269" s="9"/>
      <c r="G269" s="10">
        <f t="shared" si="33"/>
        <v>0</v>
      </c>
    </row>
    <row r="270" spans="1:7" x14ac:dyDescent="0.3">
      <c r="C270" s="18"/>
      <c r="D270" s="9"/>
      <c r="G270" s="14">
        <f>SUM(G262:G269)</f>
        <v>3000</v>
      </c>
    </row>
    <row r="271" spans="1:7" x14ac:dyDescent="0.3">
      <c r="A271" s="6" t="s">
        <v>49</v>
      </c>
      <c r="B271" s="6">
        <v>8</v>
      </c>
      <c r="C271" s="18" t="s">
        <v>363</v>
      </c>
      <c r="D271" s="9"/>
      <c r="G271" s="10"/>
    </row>
    <row r="272" spans="1:7" x14ac:dyDescent="0.3">
      <c r="C272" s="18"/>
      <c r="D272" s="9"/>
      <c r="G272" s="10">
        <f>SUM(D272*E272)</f>
        <v>0</v>
      </c>
    </row>
    <row r="273" spans="1:12" x14ac:dyDescent="0.3">
      <c r="C273" s="18"/>
      <c r="D273" s="9"/>
      <c r="G273" s="10">
        <f>SUM(D273*E273)</f>
        <v>0</v>
      </c>
    </row>
    <row r="274" spans="1:12" x14ac:dyDescent="0.3">
      <c r="C274" s="18"/>
      <c r="D274" s="9"/>
      <c r="G274" s="14">
        <f>SUM(G272:G273)</f>
        <v>0</v>
      </c>
    </row>
    <row r="275" spans="1:12" x14ac:dyDescent="0.3">
      <c r="A275" s="218" t="s">
        <v>364</v>
      </c>
      <c r="B275" s="218"/>
      <c r="C275" s="218"/>
      <c r="G275" s="14">
        <f>SUM(G270+G260+G249+G243+G239+G236+G232)</f>
        <v>34975</v>
      </c>
    </row>
    <row r="276" spans="1:12" x14ac:dyDescent="0.3">
      <c r="A276" s="6" t="s">
        <v>59</v>
      </c>
      <c r="C276" s="222" t="s">
        <v>365</v>
      </c>
      <c r="D276" s="222"/>
      <c r="E276" s="222"/>
      <c r="F276" s="222"/>
      <c r="G276" s="222"/>
      <c r="H276" s="222"/>
    </row>
    <row r="277" spans="1:12" x14ac:dyDescent="0.3">
      <c r="A277" s="6" t="s">
        <v>59</v>
      </c>
      <c r="B277" s="6">
        <v>1</v>
      </c>
      <c r="C277" s="21" t="s">
        <v>60</v>
      </c>
    </row>
    <row r="278" spans="1:12" x14ac:dyDescent="0.3">
      <c r="C278" s="18" t="s">
        <v>366</v>
      </c>
      <c r="D278" s="11">
        <v>10</v>
      </c>
      <c r="E278" s="10">
        <v>5</v>
      </c>
      <c r="F278" s="9">
        <f t="shared" ref="F278:F288" si="34">D278*E278</f>
        <v>50</v>
      </c>
      <c r="G278" s="10">
        <f>SUM(D278*E278)</f>
        <v>50</v>
      </c>
    </row>
    <row r="279" spans="1:12" x14ac:dyDescent="0.3">
      <c r="C279" s="18" t="s">
        <v>367</v>
      </c>
      <c r="D279" s="11">
        <v>10</v>
      </c>
      <c r="E279" s="10">
        <v>3</v>
      </c>
      <c r="F279" s="9">
        <f t="shared" si="34"/>
        <v>30</v>
      </c>
      <c r="G279" s="10">
        <f>SUM(D279*E279)</f>
        <v>30</v>
      </c>
      <c r="L279" s="104"/>
    </row>
    <row r="280" spans="1:12" x14ac:dyDescent="0.3">
      <c r="C280" s="18" t="s">
        <v>368</v>
      </c>
      <c r="D280" s="11">
        <v>13</v>
      </c>
      <c r="E280" s="10">
        <v>5</v>
      </c>
      <c r="F280" s="9">
        <f t="shared" si="34"/>
        <v>65</v>
      </c>
      <c r="G280" s="10">
        <f t="shared" ref="G280:G282" si="35">SUM(D280*E280)</f>
        <v>65</v>
      </c>
    </row>
    <row r="281" spans="1:12" x14ac:dyDescent="0.3">
      <c r="C281" s="18" t="s">
        <v>369</v>
      </c>
      <c r="D281" s="11">
        <v>5</v>
      </c>
      <c r="E281" s="10">
        <v>10</v>
      </c>
      <c r="F281" s="9">
        <f t="shared" si="34"/>
        <v>50</v>
      </c>
      <c r="G281" s="10">
        <f t="shared" si="35"/>
        <v>50</v>
      </c>
      <c r="J281" s="13">
        <f>SUM(G13+G17+G67+G98+G102+G226+G275+G290)</f>
        <v>224700</v>
      </c>
    </row>
    <row r="282" spans="1:12" x14ac:dyDescent="0.3">
      <c r="C282" s="18" t="s">
        <v>370</v>
      </c>
      <c r="D282" s="11">
        <v>30</v>
      </c>
      <c r="E282" s="10">
        <v>3.5</v>
      </c>
      <c r="F282" s="9">
        <f t="shared" si="34"/>
        <v>105</v>
      </c>
      <c r="G282" s="10">
        <f t="shared" si="35"/>
        <v>105</v>
      </c>
    </row>
    <row r="283" spans="1:12" x14ac:dyDescent="0.3">
      <c r="C283" s="18"/>
      <c r="G283" s="14">
        <f>SUM(G278:G282)</f>
        <v>300</v>
      </c>
    </row>
    <row r="284" spans="1:12" x14ac:dyDescent="0.3">
      <c r="A284" s="6" t="s">
        <v>59</v>
      </c>
      <c r="B284" s="6">
        <v>2</v>
      </c>
      <c r="C284" s="21" t="s">
        <v>61</v>
      </c>
    </row>
    <row r="285" spans="1:12" x14ac:dyDescent="0.3">
      <c r="C285" s="18" t="s">
        <v>371</v>
      </c>
      <c r="D285" s="11">
        <v>50</v>
      </c>
      <c r="E285" s="10">
        <v>2</v>
      </c>
      <c r="F285" s="9">
        <f t="shared" si="34"/>
        <v>100</v>
      </c>
      <c r="G285" s="10">
        <f>SUM(D285*E285)</f>
        <v>100</v>
      </c>
      <c r="K285" s="104"/>
    </row>
    <row r="286" spans="1:12" x14ac:dyDescent="0.3">
      <c r="C286" s="18" t="s">
        <v>372</v>
      </c>
      <c r="D286" s="9">
        <v>2</v>
      </c>
      <c r="E286" s="10">
        <v>20</v>
      </c>
      <c r="F286" s="9">
        <f t="shared" si="34"/>
        <v>40</v>
      </c>
      <c r="G286" s="10">
        <f>SUM(D286*E286)</f>
        <v>40</v>
      </c>
    </row>
    <row r="287" spans="1:12" x14ac:dyDescent="0.3">
      <c r="C287" s="27" t="s">
        <v>373</v>
      </c>
      <c r="D287" s="9">
        <v>2</v>
      </c>
      <c r="E287" s="10">
        <v>5</v>
      </c>
      <c r="F287" s="9">
        <f t="shared" si="34"/>
        <v>10</v>
      </c>
      <c r="G287" s="10">
        <f>SUM(D287*E287)</f>
        <v>10</v>
      </c>
    </row>
    <row r="288" spans="1:12" x14ac:dyDescent="0.3">
      <c r="C288" s="18" t="s">
        <v>374</v>
      </c>
      <c r="D288" s="11">
        <v>1</v>
      </c>
      <c r="E288" s="10">
        <v>50</v>
      </c>
      <c r="F288" s="9">
        <f t="shared" si="34"/>
        <v>50</v>
      </c>
      <c r="G288" s="10">
        <f>SUM(D288*E288)</f>
        <v>50</v>
      </c>
    </row>
    <row r="289" spans="1:12" x14ac:dyDescent="0.3">
      <c r="A289" s="218" t="s">
        <v>15</v>
      </c>
      <c r="B289" s="218"/>
      <c r="C289" s="218"/>
      <c r="G289" s="14">
        <f>SUM(G285:G288)</f>
        <v>200</v>
      </c>
    </row>
    <row r="290" spans="1:12" x14ac:dyDescent="0.3">
      <c r="A290" s="218" t="s">
        <v>375</v>
      </c>
      <c r="B290" s="218"/>
      <c r="C290" s="218"/>
      <c r="G290" s="14">
        <f>SUM(G289+G283)</f>
        <v>500</v>
      </c>
    </row>
    <row r="291" spans="1:12" x14ac:dyDescent="0.3">
      <c r="A291" s="218" t="s">
        <v>376</v>
      </c>
      <c r="B291" s="218"/>
      <c r="C291" s="218"/>
      <c r="F291" s="20"/>
      <c r="G291" s="14">
        <f>SUM(G13+G17+G67+G98+G102+G226+G275+G290)</f>
        <v>224700</v>
      </c>
    </row>
    <row r="292" spans="1:12" x14ac:dyDescent="0.3">
      <c r="A292" s="6" t="s">
        <v>64</v>
      </c>
      <c r="C292" s="32" t="s">
        <v>377</v>
      </c>
    </row>
    <row r="293" spans="1:12" x14ac:dyDescent="0.3">
      <c r="A293" s="6" t="s">
        <v>64</v>
      </c>
      <c r="B293" s="6">
        <v>1</v>
      </c>
      <c r="C293" s="7" t="str">
        <f>Revenue!C62</f>
        <v>Block Grant</v>
      </c>
      <c r="D293" s="11">
        <v>1</v>
      </c>
      <c r="G293" s="10">
        <f>Revenue!G62</f>
        <v>37000</v>
      </c>
    </row>
    <row r="294" spans="1:12" x14ac:dyDescent="0.3">
      <c r="A294" s="6" t="s">
        <v>64</v>
      </c>
      <c r="B294" s="6">
        <v>2</v>
      </c>
      <c r="C294" s="7" t="str">
        <f>Revenue!C63</f>
        <v>CVDS</v>
      </c>
      <c r="D294" s="11">
        <v>3</v>
      </c>
      <c r="G294" s="10">
        <f>Revenue!G63</f>
        <v>200000</v>
      </c>
    </row>
    <row r="295" spans="1:12" x14ac:dyDescent="0.3">
      <c r="A295" s="6" t="s">
        <v>64</v>
      </c>
      <c r="B295" s="6">
        <v>3</v>
      </c>
      <c r="C295" s="7" t="str">
        <f>Revenue!C64</f>
        <v>Kaupule Salary Grant</v>
      </c>
      <c r="D295" s="11">
        <v>4</v>
      </c>
      <c r="G295" s="10">
        <f>Revenue!G64</f>
        <v>74990.3</v>
      </c>
    </row>
    <row r="296" spans="1:12" x14ac:dyDescent="0.3">
      <c r="A296" s="6" t="s">
        <v>64</v>
      </c>
      <c r="B296" s="6">
        <v>4</v>
      </c>
      <c r="C296" s="7" t="str">
        <f>Revenue!C65</f>
        <v>Senior Support Scheme</v>
      </c>
      <c r="D296" s="11">
        <v>6</v>
      </c>
      <c r="G296" s="10">
        <f>Revenue!G65</f>
        <v>24700</v>
      </c>
    </row>
    <row r="297" spans="1:12" x14ac:dyDescent="0.3">
      <c r="A297" s="6" t="s">
        <v>64</v>
      </c>
      <c r="B297" s="6">
        <v>5</v>
      </c>
      <c r="C297" s="7" t="str">
        <f>Revenue!C66</f>
        <v>Disability Support Scheme</v>
      </c>
      <c r="D297" s="11">
        <v>7</v>
      </c>
      <c r="G297" s="10">
        <f>Revenue!G66</f>
        <v>18180</v>
      </c>
    </row>
    <row r="298" spans="1:12" x14ac:dyDescent="0.3">
      <c r="A298" s="6" t="s">
        <v>64</v>
      </c>
      <c r="B298" s="6">
        <v>6</v>
      </c>
      <c r="C298" s="7" t="str">
        <f>Revenue!C67</f>
        <v>Sixty's year benefits</v>
      </c>
      <c r="G298" s="10">
        <f>Revenue!G67</f>
        <v>32700</v>
      </c>
    </row>
    <row r="299" spans="1:12" x14ac:dyDescent="0.3">
      <c r="A299" s="6" t="s">
        <v>64</v>
      </c>
      <c r="B299" s="6">
        <v>7</v>
      </c>
      <c r="C299" s="7" t="str">
        <f>Revenue!C68</f>
        <v>FTF</v>
      </c>
      <c r="D299" s="11">
        <v>8</v>
      </c>
      <c r="G299" s="10">
        <f>Revenue!G68</f>
        <v>0</v>
      </c>
    </row>
    <row r="300" spans="1:12" x14ac:dyDescent="0.3">
      <c r="A300" s="6" t="s">
        <v>64</v>
      </c>
      <c r="B300" s="6">
        <v>8</v>
      </c>
      <c r="C300" s="7" t="str">
        <f>Revenue!C69</f>
        <v>Independence Day</v>
      </c>
      <c r="D300" s="11">
        <v>9</v>
      </c>
      <c r="G300" s="10">
        <f>Revenue!G69</f>
        <v>2000</v>
      </c>
    </row>
    <row r="301" spans="1:12" x14ac:dyDescent="0.3">
      <c r="A301" s="6" t="s">
        <v>64</v>
      </c>
      <c r="B301" s="6">
        <v>9</v>
      </c>
      <c r="C301" s="7" t="str">
        <f>Revenue!C70</f>
        <v>Falekaupule Act Grant</v>
      </c>
      <c r="D301" s="11">
        <v>10</v>
      </c>
      <c r="E301" s="9" t="s">
        <v>202</v>
      </c>
      <c r="G301" s="10">
        <f>Revenue!G70</f>
        <v>0</v>
      </c>
      <c r="L301" s="29">
        <f>G291+G302</f>
        <v>614270.30000000005</v>
      </c>
    </row>
    <row r="302" spans="1:12" x14ac:dyDescent="0.3">
      <c r="A302" s="218" t="s">
        <v>180</v>
      </c>
      <c r="B302" s="218"/>
      <c r="C302" s="218"/>
      <c r="G302" s="14">
        <f>SUM(G293:G301)</f>
        <v>389570.3</v>
      </c>
    </row>
    <row r="303" spans="1:12" x14ac:dyDescent="0.3">
      <c r="A303" s="218" t="s">
        <v>376</v>
      </c>
      <c r="B303" s="218"/>
      <c r="C303" s="218"/>
      <c r="D303" s="71"/>
      <c r="E303" s="71"/>
      <c r="G303" s="14">
        <f>SUM(G291)</f>
        <v>224700</v>
      </c>
    </row>
    <row r="304" spans="1:12" x14ac:dyDescent="0.3">
      <c r="A304" s="218" t="s">
        <v>379</v>
      </c>
      <c r="B304" s="218"/>
      <c r="C304" s="218"/>
      <c r="G304" s="14">
        <f>SUM(G302:G303)</f>
        <v>614270.30000000005</v>
      </c>
    </row>
    <row r="305" spans="1:8" x14ac:dyDescent="0.3">
      <c r="A305" s="218" t="s">
        <v>89</v>
      </c>
      <c r="B305" s="218"/>
      <c r="C305" s="218"/>
      <c r="D305" s="3"/>
      <c r="E305" s="4"/>
      <c r="F305" s="4"/>
      <c r="G305" s="33"/>
      <c r="H305" s="2"/>
    </row>
    <row r="306" spans="1:8" x14ac:dyDescent="0.3">
      <c r="C306" s="222" t="s">
        <v>380</v>
      </c>
      <c r="D306" s="222"/>
      <c r="E306" s="222"/>
      <c r="F306" s="222"/>
      <c r="G306" s="222"/>
      <c r="H306" s="222"/>
    </row>
    <row r="307" spans="1:8" x14ac:dyDescent="0.3">
      <c r="A307" s="6" t="s">
        <v>91</v>
      </c>
      <c r="C307" s="7" t="s">
        <v>381</v>
      </c>
      <c r="G307" s="10"/>
    </row>
    <row r="308" spans="1:8" x14ac:dyDescent="0.3">
      <c r="A308" s="6" t="s">
        <v>91</v>
      </c>
      <c r="B308" s="6">
        <v>1</v>
      </c>
      <c r="C308" s="18" t="s">
        <v>92</v>
      </c>
      <c r="D308" s="11">
        <v>1</v>
      </c>
      <c r="E308" s="9">
        <v>50000</v>
      </c>
      <c r="F308" s="9">
        <f>D308*E308</f>
        <v>50000</v>
      </c>
      <c r="G308" s="10">
        <f>Expendeture!G3</f>
        <v>50000</v>
      </c>
    </row>
    <row r="309" spans="1:8" x14ac:dyDescent="0.3">
      <c r="A309" s="6" t="s">
        <v>91</v>
      </c>
      <c r="B309" s="6">
        <v>2</v>
      </c>
      <c r="C309" s="34" t="s">
        <v>382</v>
      </c>
      <c r="F309" s="9" t="s">
        <v>202</v>
      </c>
      <c r="G309" s="10">
        <f>Expendeture!G4</f>
        <v>2000</v>
      </c>
    </row>
    <row r="310" spans="1:8" x14ac:dyDescent="0.3">
      <c r="A310" s="6" t="s">
        <v>91</v>
      </c>
      <c r="B310" s="6">
        <v>3</v>
      </c>
      <c r="C310" s="18" t="s">
        <v>94</v>
      </c>
      <c r="G310" s="10">
        <f>Expendeture!G5</f>
        <v>25000</v>
      </c>
    </row>
    <row r="311" spans="1:8" x14ac:dyDescent="0.3">
      <c r="A311" s="6" t="s">
        <v>91</v>
      </c>
      <c r="B311" s="6">
        <v>4</v>
      </c>
      <c r="C311" s="18" t="s">
        <v>95</v>
      </c>
      <c r="D311" s="8">
        <v>0.23</v>
      </c>
      <c r="E311" s="9">
        <v>0</v>
      </c>
      <c r="F311" s="9">
        <f>D311*E311</f>
        <v>0</v>
      </c>
      <c r="G311" s="10">
        <f>Expendeture!G6</f>
        <v>48000</v>
      </c>
    </row>
    <row r="312" spans="1:8" x14ac:dyDescent="0.3">
      <c r="A312" s="6" t="s">
        <v>91</v>
      </c>
      <c r="B312" s="6">
        <v>5</v>
      </c>
      <c r="C312" s="18" t="s">
        <v>96</v>
      </c>
      <c r="G312" s="10">
        <f>Expendeture!G7</f>
        <v>0</v>
      </c>
    </row>
    <row r="313" spans="1:8" x14ac:dyDescent="0.3">
      <c r="A313" s="6" t="s">
        <v>91</v>
      </c>
      <c r="B313" s="6">
        <v>6</v>
      </c>
      <c r="C313" s="18" t="s">
        <v>97</v>
      </c>
      <c r="G313" s="10">
        <f>Expendeture!G8</f>
        <v>0</v>
      </c>
    </row>
    <row r="314" spans="1:8" x14ac:dyDescent="0.3">
      <c r="A314" s="6" t="s">
        <v>91</v>
      </c>
      <c r="B314" s="6">
        <v>7</v>
      </c>
      <c r="C314" s="18" t="s">
        <v>98</v>
      </c>
      <c r="G314" s="10">
        <f>Expendeture!G9</f>
        <v>0</v>
      </c>
    </row>
    <row r="315" spans="1:8" x14ac:dyDescent="0.3">
      <c r="A315" s="6" t="s">
        <v>91</v>
      </c>
      <c r="B315" s="6">
        <v>8</v>
      </c>
      <c r="C315" s="34" t="s">
        <v>99</v>
      </c>
      <c r="G315" s="10">
        <f>Expendeture!G10</f>
        <v>0</v>
      </c>
    </row>
    <row r="316" spans="1:8" x14ac:dyDescent="0.3">
      <c r="A316" s="218" t="s">
        <v>15</v>
      </c>
      <c r="B316" s="218"/>
      <c r="C316" s="218"/>
      <c r="G316" s="14">
        <f>SUM(G308:G315)</f>
        <v>125000</v>
      </c>
    </row>
    <row r="317" spans="1:8" x14ac:dyDescent="0.3">
      <c r="C317" s="218" t="s">
        <v>383</v>
      </c>
      <c r="D317" s="218"/>
      <c r="E317" s="218"/>
      <c r="F317" s="218"/>
      <c r="G317" s="218"/>
      <c r="H317" s="218"/>
    </row>
    <row r="318" spans="1:8" x14ac:dyDescent="0.3">
      <c r="A318" s="6" t="s">
        <v>101</v>
      </c>
      <c r="C318" s="7" t="s">
        <v>384</v>
      </c>
      <c r="D318" s="2"/>
      <c r="E318" s="2"/>
      <c r="F318" s="2"/>
      <c r="G318" s="2"/>
      <c r="H318" s="2"/>
    </row>
    <row r="319" spans="1:8" x14ac:dyDescent="0.3">
      <c r="A319" s="6" t="s">
        <v>101</v>
      </c>
      <c r="B319" s="6">
        <v>1</v>
      </c>
      <c r="C319" s="7" t="s">
        <v>385</v>
      </c>
      <c r="G319" s="35">
        <f>Expendeture!G13</f>
        <v>6000</v>
      </c>
    </row>
    <row r="320" spans="1:8" x14ac:dyDescent="0.3">
      <c r="A320" s="6" t="s">
        <v>101</v>
      </c>
      <c r="B320" s="6">
        <v>2</v>
      </c>
      <c r="C320" s="27" t="s">
        <v>103</v>
      </c>
      <c r="D320" s="11">
        <v>12</v>
      </c>
      <c r="E320" s="9">
        <v>630</v>
      </c>
      <c r="F320" s="9">
        <v>360</v>
      </c>
      <c r="G320" s="35">
        <f>Expendeture!G14</f>
        <v>8280</v>
      </c>
      <c r="H320" s="24" t="s">
        <v>386</v>
      </c>
    </row>
    <row r="321" spans="1:9" x14ac:dyDescent="0.3">
      <c r="A321" s="6" t="s">
        <v>101</v>
      </c>
      <c r="B321" s="6">
        <v>3</v>
      </c>
      <c r="C321" s="27" t="s">
        <v>104</v>
      </c>
      <c r="D321" s="11">
        <v>12</v>
      </c>
      <c r="E321" s="9">
        <v>50</v>
      </c>
      <c r="F321" s="23">
        <v>9</v>
      </c>
      <c r="G321" s="35">
        <f>Expendeture!G15</f>
        <v>7800</v>
      </c>
      <c r="H321" s="6" t="s">
        <v>497</v>
      </c>
    </row>
    <row r="322" spans="1:9" x14ac:dyDescent="0.3">
      <c r="A322" s="6" t="s">
        <v>101</v>
      </c>
      <c r="B322" s="6">
        <v>4</v>
      </c>
      <c r="C322" s="27" t="s">
        <v>105</v>
      </c>
      <c r="D322" s="11">
        <v>4</v>
      </c>
      <c r="E322" s="9">
        <v>50</v>
      </c>
      <c r="F322" s="23">
        <v>1</v>
      </c>
      <c r="G322" s="35">
        <f>Expendeture!G16</f>
        <v>400</v>
      </c>
      <c r="H322" s="6" t="s">
        <v>387</v>
      </c>
    </row>
    <row r="323" spans="1:9" x14ac:dyDescent="0.3">
      <c r="A323" s="6" t="s">
        <v>101</v>
      </c>
      <c r="B323" s="6">
        <v>5</v>
      </c>
      <c r="C323" s="27" t="s">
        <v>106</v>
      </c>
      <c r="D323" s="11">
        <v>12</v>
      </c>
      <c r="E323" s="9">
        <v>50</v>
      </c>
      <c r="F323" s="23">
        <v>8</v>
      </c>
      <c r="G323" s="35">
        <f>Expendeture!G17</f>
        <v>4800</v>
      </c>
      <c r="H323" s="6" t="s">
        <v>498</v>
      </c>
    </row>
    <row r="324" spans="1:9" x14ac:dyDescent="0.3">
      <c r="A324" s="6" t="s">
        <v>101</v>
      </c>
      <c r="B324" s="6">
        <v>6</v>
      </c>
      <c r="C324" s="27" t="s">
        <v>107</v>
      </c>
      <c r="D324" s="11">
        <v>12</v>
      </c>
      <c r="E324" s="9">
        <v>70</v>
      </c>
      <c r="F324" s="23">
        <v>8</v>
      </c>
      <c r="G324" s="35">
        <f>Expendeture!G18</f>
        <v>6720</v>
      </c>
      <c r="H324" s="6" t="s">
        <v>499</v>
      </c>
    </row>
    <row r="325" spans="1:9" x14ac:dyDescent="0.3">
      <c r="A325" s="6" t="s">
        <v>101</v>
      </c>
      <c r="B325" s="6">
        <v>7</v>
      </c>
      <c r="C325" s="27" t="s">
        <v>108</v>
      </c>
      <c r="D325" s="11">
        <v>12</v>
      </c>
      <c r="E325" s="9">
        <v>50</v>
      </c>
      <c r="F325" s="23">
        <v>4</v>
      </c>
      <c r="G325" s="35">
        <f>Expendeture!G19</f>
        <v>2400</v>
      </c>
      <c r="H325" s="7" t="s">
        <v>500</v>
      </c>
      <c r="I325" s="6">
        <f>SUM(150+120+400)</f>
        <v>670</v>
      </c>
    </row>
    <row r="326" spans="1:9" x14ac:dyDescent="0.3">
      <c r="A326" s="6" t="s">
        <v>101</v>
      </c>
      <c r="B326" s="6">
        <v>8</v>
      </c>
      <c r="C326" s="27" t="s">
        <v>109</v>
      </c>
      <c r="D326" s="11">
        <v>3</v>
      </c>
      <c r="E326" s="9">
        <v>50</v>
      </c>
      <c r="F326" s="23">
        <v>6</v>
      </c>
      <c r="G326" s="35">
        <f>Expendeture!G20</f>
        <v>900</v>
      </c>
      <c r="H326" s="7" t="s">
        <v>388</v>
      </c>
    </row>
    <row r="327" spans="1:9" x14ac:dyDescent="0.3">
      <c r="A327" s="6" t="s">
        <v>101</v>
      </c>
      <c r="B327" s="6">
        <v>9</v>
      </c>
      <c r="C327" s="27" t="s">
        <v>389</v>
      </c>
      <c r="D327" s="11">
        <v>12</v>
      </c>
      <c r="E327" s="9">
        <v>50</v>
      </c>
      <c r="F327" s="23">
        <v>4</v>
      </c>
      <c r="G327" s="35">
        <f>Expendeture!G21</f>
        <v>2400</v>
      </c>
      <c r="H327" s="7" t="s">
        <v>501</v>
      </c>
    </row>
    <row r="328" spans="1:9" x14ac:dyDescent="0.3">
      <c r="A328" s="6" t="s">
        <v>101</v>
      </c>
      <c r="B328" s="6">
        <v>10</v>
      </c>
      <c r="C328" s="27" t="s">
        <v>390</v>
      </c>
      <c r="D328" s="11">
        <v>12</v>
      </c>
      <c r="E328" s="9">
        <v>50</v>
      </c>
      <c r="F328" s="23">
        <v>4</v>
      </c>
      <c r="G328" s="35">
        <f>Expendeture!G22</f>
        <v>2400</v>
      </c>
      <c r="H328" s="7" t="s">
        <v>502</v>
      </c>
    </row>
    <row r="329" spans="1:9" x14ac:dyDescent="0.3">
      <c r="A329" s="6" t="s">
        <v>101</v>
      </c>
      <c r="B329" s="6">
        <v>11</v>
      </c>
      <c r="C329" s="27" t="s">
        <v>391</v>
      </c>
      <c r="D329" s="11">
        <v>12</v>
      </c>
      <c r="E329" s="9">
        <v>50</v>
      </c>
      <c r="F329" s="23">
        <v>4</v>
      </c>
      <c r="G329" s="35">
        <f>Expendeture!G23</f>
        <v>2400</v>
      </c>
      <c r="H329" s="7" t="s">
        <v>503</v>
      </c>
    </row>
    <row r="330" spans="1:9" x14ac:dyDescent="0.3">
      <c r="A330" s="6" t="s">
        <v>101</v>
      </c>
      <c r="B330" s="6">
        <v>12</v>
      </c>
      <c r="C330" s="27" t="s">
        <v>113</v>
      </c>
      <c r="D330" s="11">
        <v>12</v>
      </c>
      <c r="E330" s="9">
        <v>50</v>
      </c>
      <c r="F330" s="23">
        <v>4</v>
      </c>
      <c r="G330" s="35">
        <f>Expendeture!G24</f>
        <v>2400</v>
      </c>
      <c r="H330" s="7" t="s">
        <v>502</v>
      </c>
    </row>
    <row r="331" spans="1:9" x14ac:dyDescent="0.3">
      <c r="A331" s="6" t="s">
        <v>101</v>
      </c>
      <c r="B331" s="6">
        <v>13</v>
      </c>
      <c r="C331" s="18" t="s">
        <v>114</v>
      </c>
      <c r="D331" s="11">
        <v>1</v>
      </c>
      <c r="E331" s="9">
        <v>6000</v>
      </c>
      <c r="F331" s="23">
        <v>1</v>
      </c>
      <c r="G331" s="35">
        <f>Expendeture!G25</f>
        <v>7000</v>
      </c>
      <c r="H331" s="6" t="s">
        <v>392</v>
      </c>
    </row>
    <row r="332" spans="1:9" x14ac:dyDescent="0.3">
      <c r="A332" s="218" t="s">
        <v>15</v>
      </c>
      <c r="B332" s="218"/>
      <c r="C332" s="218"/>
      <c r="G332" s="14">
        <f>SUM(G319:G331)</f>
        <v>53900</v>
      </c>
    </row>
    <row r="333" spans="1:9" x14ac:dyDescent="0.3">
      <c r="C333" s="218" t="s">
        <v>393</v>
      </c>
      <c r="D333" s="218"/>
      <c r="E333" s="218"/>
      <c r="F333" s="218"/>
      <c r="G333" s="218"/>
      <c r="H333" s="218"/>
    </row>
    <row r="334" spans="1:9" x14ac:dyDescent="0.3">
      <c r="A334" s="6" t="s">
        <v>116</v>
      </c>
      <c r="C334" s="2" t="s">
        <v>119</v>
      </c>
      <c r="D334" s="2"/>
      <c r="E334" s="2"/>
      <c r="F334" s="2"/>
      <c r="G334" s="2"/>
      <c r="H334" s="2"/>
    </row>
    <row r="335" spans="1:9" x14ac:dyDescent="0.3">
      <c r="A335" s="6" t="s">
        <v>116</v>
      </c>
      <c r="B335" s="6">
        <v>1</v>
      </c>
      <c r="C335" s="40" t="s">
        <v>394</v>
      </c>
      <c r="F335" s="9">
        <f>D335*E335</f>
        <v>0</v>
      </c>
      <c r="G335" s="10">
        <f>Expendeture!G28</f>
        <v>3000</v>
      </c>
    </row>
    <row r="336" spans="1:9" x14ac:dyDescent="0.3">
      <c r="A336" s="6" t="s">
        <v>116</v>
      </c>
      <c r="B336" s="6">
        <v>2</v>
      </c>
      <c r="C336" s="34" t="s">
        <v>395</v>
      </c>
      <c r="F336" s="9">
        <f>D336*E336</f>
        <v>0</v>
      </c>
      <c r="G336" s="10">
        <f>Expendeture!G29</f>
        <v>2000</v>
      </c>
    </row>
    <row r="337" spans="1:10" x14ac:dyDescent="0.3">
      <c r="A337" s="6" t="s">
        <v>116</v>
      </c>
      <c r="B337" s="6">
        <v>3</v>
      </c>
      <c r="C337" s="7" t="s">
        <v>119</v>
      </c>
      <c r="F337" s="9">
        <f>D337*E337</f>
        <v>0</v>
      </c>
      <c r="G337" s="10">
        <f>Expendeture!G30</f>
        <v>1000</v>
      </c>
    </row>
    <row r="338" spans="1:10" x14ac:dyDescent="0.3">
      <c r="A338" s="6" t="s">
        <v>116</v>
      </c>
      <c r="B338" s="6">
        <v>4</v>
      </c>
      <c r="C338" s="7" t="s">
        <v>396</v>
      </c>
      <c r="G338" s="10">
        <f>Expendeture!G31</f>
        <v>1800</v>
      </c>
    </row>
    <row r="339" spans="1:10" x14ac:dyDescent="0.3">
      <c r="A339" s="6" t="s">
        <v>116</v>
      </c>
      <c r="B339" s="6">
        <v>5</v>
      </c>
      <c r="C339" s="7" t="s">
        <v>121</v>
      </c>
      <c r="G339" s="10">
        <f>Expendeture!G32</f>
        <v>1000</v>
      </c>
    </row>
    <row r="340" spans="1:10" x14ac:dyDescent="0.3">
      <c r="A340" s="6" t="s">
        <v>116</v>
      </c>
      <c r="B340" s="6">
        <v>6</v>
      </c>
      <c r="C340" s="7" t="s">
        <v>122</v>
      </c>
      <c r="G340" s="10">
        <f>Expendeture!G33</f>
        <v>2000</v>
      </c>
    </row>
    <row r="341" spans="1:10" x14ac:dyDescent="0.3">
      <c r="A341" s="6" t="s">
        <v>116</v>
      </c>
      <c r="B341" s="6">
        <v>7</v>
      </c>
      <c r="C341" s="7" t="s">
        <v>397</v>
      </c>
      <c r="G341" s="10">
        <f>Expendeture!G34</f>
        <v>1000</v>
      </c>
    </row>
    <row r="342" spans="1:10" x14ac:dyDescent="0.3">
      <c r="A342" s="6" t="s">
        <v>116</v>
      </c>
      <c r="B342" s="6">
        <v>8</v>
      </c>
      <c r="C342" s="41" t="s">
        <v>124</v>
      </c>
      <c r="G342" s="10">
        <f>Expendeture!G35</f>
        <v>200</v>
      </c>
    </row>
    <row r="343" spans="1:10" x14ac:dyDescent="0.3">
      <c r="A343" s="6" t="s">
        <v>116</v>
      </c>
      <c r="B343" s="6">
        <v>9</v>
      </c>
      <c r="C343" s="18" t="s">
        <v>12</v>
      </c>
      <c r="G343" s="10">
        <f>Expendeture!G36</f>
        <v>100</v>
      </c>
    </row>
    <row r="344" spans="1:10" x14ac:dyDescent="0.3">
      <c r="A344" s="218" t="s">
        <v>15</v>
      </c>
      <c r="B344" s="218"/>
      <c r="C344" s="218"/>
      <c r="G344" s="14">
        <f>SUM(G335:G343)</f>
        <v>12100</v>
      </c>
    </row>
    <row r="345" spans="1:10" x14ac:dyDescent="0.3">
      <c r="C345" s="222" t="s">
        <v>398</v>
      </c>
      <c r="D345" s="222"/>
      <c r="E345" s="222"/>
      <c r="F345" s="222"/>
      <c r="G345" s="222"/>
      <c r="H345" s="222"/>
    </row>
    <row r="346" spans="1:10" x14ac:dyDescent="0.3">
      <c r="A346" s="6" t="s">
        <v>126</v>
      </c>
      <c r="C346" s="7" t="s">
        <v>31</v>
      </c>
      <c r="D346" s="106"/>
      <c r="E346" s="106"/>
      <c r="F346" s="106"/>
      <c r="G346" s="106"/>
      <c r="H346" s="106"/>
    </row>
    <row r="347" spans="1:10" x14ac:dyDescent="0.3">
      <c r="A347" s="6" t="s">
        <v>126</v>
      </c>
      <c r="B347" s="6">
        <v>1</v>
      </c>
      <c r="C347" s="18" t="s">
        <v>399</v>
      </c>
      <c r="G347" s="10">
        <f>Expendeture!G39</f>
        <v>200</v>
      </c>
    </row>
    <row r="348" spans="1:10" x14ac:dyDescent="0.3">
      <c r="A348" s="6" t="s">
        <v>126</v>
      </c>
      <c r="B348" s="6">
        <v>2</v>
      </c>
      <c r="C348" s="18" t="s">
        <v>128</v>
      </c>
      <c r="G348" s="10">
        <f>Expendeture!G40</f>
        <v>500</v>
      </c>
    </row>
    <row r="349" spans="1:10" x14ac:dyDescent="0.3">
      <c r="A349" s="6" t="s">
        <v>126</v>
      </c>
      <c r="B349" s="6">
        <v>3</v>
      </c>
      <c r="C349" s="18" t="s">
        <v>400</v>
      </c>
      <c r="G349" s="10">
        <f>Expendeture!G41</f>
        <v>500</v>
      </c>
    </row>
    <row r="350" spans="1:10" x14ac:dyDescent="0.3">
      <c r="A350" s="6" t="s">
        <v>126</v>
      </c>
      <c r="B350" s="6">
        <v>4</v>
      </c>
      <c r="C350" s="18" t="s">
        <v>130</v>
      </c>
      <c r="G350" s="10">
        <f>Expendeture!G42</f>
        <v>1000</v>
      </c>
    </row>
    <row r="351" spans="1:10" x14ac:dyDescent="0.3">
      <c r="A351" s="218" t="s">
        <v>15</v>
      </c>
      <c r="B351" s="218"/>
      <c r="C351" s="218"/>
      <c r="G351" s="14">
        <f>SUM(G347:G350)</f>
        <v>2200</v>
      </c>
    </row>
    <row r="352" spans="1:10" x14ac:dyDescent="0.3">
      <c r="C352" s="222" t="s">
        <v>401</v>
      </c>
      <c r="D352" s="222"/>
      <c r="E352" s="222"/>
      <c r="F352" s="222"/>
      <c r="G352" s="222"/>
      <c r="H352" s="222"/>
      <c r="J352" s="7"/>
    </row>
    <row r="353" spans="1:11" x14ac:dyDescent="0.3">
      <c r="A353" s="6" t="s">
        <v>132</v>
      </c>
      <c r="C353" s="7" t="s">
        <v>402</v>
      </c>
      <c r="D353" s="106"/>
      <c r="E353" s="106"/>
      <c r="F353" s="106"/>
      <c r="G353" s="106"/>
      <c r="H353" s="106"/>
      <c r="J353" s="7"/>
    </row>
    <row r="354" spans="1:11" x14ac:dyDescent="0.3">
      <c r="A354" s="6" t="s">
        <v>132</v>
      </c>
      <c r="B354" s="6">
        <v>1</v>
      </c>
      <c r="C354" s="7" t="s">
        <v>403</v>
      </c>
      <c r="G354" s="10">
        <f>Expendeture!G45</f>
        <v>500</v>
      </c>
    </row>
    <row r="355" spans="1:11" x14ac:dyDescent="0.3">
      <c r="A355" s="6" t="s">
        <v>132</v>
      </c>
      <c r="B355" s="6">
        <v>2</v>
      </c>
      <c r="C355" s="18" t="s">
        <v>404</v>
      </c>
      <c r="G355" s="10">
        <f>Expendeture!G46</f>
        <v>500</v>
      </c>
    </row>
    <row r="356" spans="1:11" x14ac:dyDescent="0.3">
      <c r="A356" s="6" t="s">
        <v>132</v>
      </c>
      <c r="B356" s="6">
        <v>3</v>
      </c>
      <c r="C356" s="18" t="s">
        <v>405</v>
      </c>
      <c r="G356" s="10">
        <f>Expendeture!G47</f>
        <v>400</v>
      </c>
    </row>
    <row r="357" spans="1:11" x14ac:dyDescent="0.3">
      <c r="A357" s="218" t="s">
        <v>15</v>
      </c>
      <c r="B357" s="218"/>
      <c r="C357" s="218"/>
      <c r="G357" s="14">
        <f>SUM(G354:G356)</f>
        <v>1400</v>
      </c>
    </row>
    <row r="358" spans="1:11" x14ac:dyDescent="0.3">
      <c r="C358" s="222" t="s">
        <v>406</v>
      </c>
      <c r="D358" s="222"/>
      <c r="E358" s="222"/>
      <c r="F358" s="222"/>
      <c r="G358" s="222"/>
      <c r="H358" s="222"/>
    </row>
    <row r="359" spans="1:11" x14ac:dyDescent="0.3">
      <c r="C359" s="7" t="s">
        <v>164</v>
      </c>
      <c r="D359" s="106"/>
      <c r="E359" s="106"/>
      <c r="F359" s="106"/>
      <c r="G359" s="106"/>
      <c r="H359" s="106"/>
    </row>
    <row r="360" spans="1:11" x14ac:dyDescent="0.3">
      <c r="A360" s="6" t="s">
        <v>137</v>
      </c>
      <c r="B360" s="6">
        <v>1</v>
      </c>
      <c r="C360" s="7" t="s">
        <v>407</v>
      </c>
      <c r="G360" s="10">
        <f>Expendeture!G57</f>
        <v>1000</v>
      </c>
    </row>
    <row r="361" spans="1:11" x14ac:dyDescent="0.3">
      <c r="A361" s="6" t="s">
        <v>137</v>
      </c>
      <c r="B361" s="6">
        <v>2</v>
      </c>
      <c r="C361" s="7" t="s">
        <v>408</v>
      </c>
      <c r="G361" s="10">
        <f>Expendeture!G51</f>
        <v>500</v>
      </c>
      <c r="K361" s="7"/>
    </row>
    <row r="362" spans="1:11" x14ac:dyDescent="0.3">
      <c r="A362" s="6" t="s">
        <v>137</v>
      </c>
      <c r="B362" s="6">
        <v>3</v>
      </c>
      <c r="C362" s="7" t="s">
        <v>409</v>
      </c>
      <c r="G362" s="10">
        <f>Expendeture!G52</f>
        <v>500</v>
      </c>
    </row>
    <row r="363" spans="1:11" x14ac:dyDescent="0.3">
      <c r="A363" s="6" t="s">
        <v>137</v>
      </c>
      <c r="B363" s="6">
        <v>4</v>
      </c>
      <c r="C363" s="7" t="s">
        <v>141</v>
      </c>
      <c r="G363" s="10">
        <f>Expendeture!G53</f>
        <v>2500</v>
      </c>
    </row>
    <row r="364" spans="1:11" x14ac:dyDescent="0.3">
      <c r="A364" s="6" t="s">
        <v>137</v>
      </c>
      <c r="B364" s="6">
        <v>5</v>
      </c>
      <c r="C364" s="7" t="s">
        <v>410</v>
      </c>
      <c r="D364" s="11" t="s">
        <v>188</v>
      </c>
      <c r="G364" s="10">
        <f>Expendeture!G54</f>
        <v>2000</v>
      </c>
    </row>
    <row r="365" spans="1:11" x14ac:dyDescent="0.3">
      <c r="A365" s="218" t="s">
        <v>15</v>
      </c>
      <c r="B365" s="218"/>
      <c r="C365" s="218"/>
      <c r="G365" s="14">
        <f>SUM(G360:G364)</f>
        <v>6500</v>
      </c>
    </row>
    <row r="366" spans="1:11" x14ac:dyDescent="0.3">
      <c r="C366" s="222" t="s">
        <v>411</v>
      </c>
      <c r="D366" s="222"/>
      <c r="E366" s="222"/>
      <c r="F366" s="222"/>
      <c r="G366" s="222"/>
      <c r="H366" s="222"/>
    </row>
    <row r="367" spans="1:11" x14ac:dyDescent="0.3">
      <c r="A367" s="6" t="s">
        <v>143</v>
      </c>
      <c r="C367" s="7" t="s">
        <v>82</v>
      </c>
      <c r="D367" s="106"/>
      <c r="E367" s="106"/>
      <c r="F367" s="106"/>
      <c r="G367" s="106"/>
      <c r="H367" s="106"/>
    </row>
    <row r="368" spans="1:11" x14ac:dyDescent="0.3">
      <c r="A368" s="6" t="s">
        <v>143</v>
      </c>
      <c r="B368" s="6">
        <v>1</v>
      </c>
      <c r="C368" s="7" t="s">
        <v>412</v>
      </c>
      <c r="G368" s="10">
        <f>Expendeture!G57</f>
        <v>1000</v>
      </c>
    </row>
    <row r="369" spans="1:8" x14ac:dyDescent="0.3">
      <c r="A369" s="6" t="s">
        <v>143</v>
      </c>
      <c r="B369" s="6">
        <v>2</v>
      </c>
      <c r="C369" s="7" t="s">
        <v>145</v>
      </c>
      <c r="G369" s="10">
        <f>Expendeture!G58</f>
        <v>4950</v>
      </c>
    </row>
    <row r="370" spans="1:8" x14ac:dyDescent="0.3">
      <c r="A370" s="6" t="s">
        <v>143</v>
      </c>
      <c r="B370" s="6">
        <v>3</v>
      </c>
      <c r="C370" s="18" t="s">
        <v>413</v>
      </c>
      <c r="G370" s="10">
        <f>Expendeture!G59</f>
        <v>10000</v>
      </c>
    </row>
    <row r="371" spans="1:8" x14ac:dyDescent="0.3">
      <c r="A371" s="6" t="s">
        <v>143</v>
      </c>
      <c r="B371" s="6">
        <v>4</v>
      </c>
      <c r="C371" s="18" t="s">
        <v>128</v>
      </c>
      <c r="G371" s="10">
        <f>Expendeture!G60</f>
        <v>1500</v>
      </c>
    </row>
    <row r="372" spans="1:8" x14ac:dyDescent="0.3">
      <c r="A372" s="218" t="s">
        <v>15</v>
      </c>
      <c r="B372" s="218"/>
      <c r="C372" s="218"/>
      <c r="G372" s="14">
        <f>SUM(G368:G371)</f>
        <v>17450</v>
      </c>
    </row>
    <row r="373" spans="1:8" x14ac:dyDescent="0.3">
      <c r="C373" s="222" t="s">
        <v>414</v>
      </c>
      <c r="D373" s="222"/>
      <c r="E373" s="222"/>
      <c r="F373" s="222"/>
      <c r="G373" s="222"/>
      <c r="H373" s="222"/>
    </row>
    <row r="374" spans="1:8" x14ac:dyDescent="0.3">
      <c r="A374" s="6" t="s">
        <v>149</v>
      </c>
      <c r="C374" s="7" t="s">
        <v>83</v>
      </c>
      <c r="D374" s="106"/>
      <c r="E374" s="106"/>
      <c r="F374" s="106"/>
      <c r="G374" s="106"/>
      <c r="H374" s="106"/>
    </row>
    <row r="375" spans="1:8" x14ac:dyDescent="0.3">
      <c r="A375" s="6" t="s">
        <v>149</v>
      </c>
      <c r="B375" s="6">
        <v>1</v>
      </c>
      <c r="C375" s="18" t="s">
        <v>415</v>
      </c>
      <c r="D375" s="11">
        <v>20</v>
      </c>
      <c r="E375" s="9">
        <v>4</v>
      </c>
      <c r="G375" s="10">
        <f>Expendeture!G63</f>
        <v>3000</v>
      </c>
    </row>
    <row r="376" spans="1:8" x14ac:dyDescent="0.3">
      <c r="A376" s="6" t="s">
        <v>149</v>
      </c>
      <c r="B376" s="6">
        <v>2</v>
      </c>
      <c r="C376" s="18" t="s">
        <v>416</v>
      </c>
      <c r="D376" s="11">
        <v>60</v>
      </c>
      <c r="E376" s="9">
        <v>15</v>
      </c>
      <c r="G376" s="10">
        <f>Expendeture!G64</f>
        <v>3000</v>
      </c>
    </row>
    <row r="377" spans="1:8" x14ac:dyDescent="0.3">
      <c r="A377" s="6" t="s">
        <v>149</v>
      </c>
      <c r="B377" s="6">
        <v>3</v>
      </c>
      <c r="C377" s="18" t="s">
        <v>417</v>
      </c>
      <c r="G377" s="10">
        <f>Expendeture!G65</f>
        <v>300</v>
      </c>
    </row>
    <row r="378" spans="1:8" x14ac:dyDescent="0.3">
      <c r="A378" s="6" t="s">
        <v>149</v>
      </c>
      <c r="B378" s="6">
        <v>4</v>
      </c>
      <c r="C378" s="18" t="s">
        <v>418</v>
      </c>
      <c r="G378" s="10">
        <f>Expendeture!G66</f>
        <v>1500</v>
      </c>
    </row>
    <row r="379" spans="1:8" x14ac:dyDescent="0.3">
      <c r="A379" s="6" t="s">
        <v>149</v>
      </c>
      <c r="B379" s="6">
        <v>5</v>
      </c>
      <c r="C379" s="18" t="s">
        <v>419</v>
      </c>
      <c r="G379" s="10">
        <f>Expendeture!G67</f>
        <v>3000</v>
      </c>
    </row>
    <row r="380" spans="1:8" x14ac:dyDescent="0.3">
      <c r="A380" s="218" t="s">
        <v>15</v>
      </c>
      <c r="B380" s="218"/>
      <c r="C380" s="218"/>
      <c r="G380" s="14">
        <f>SUM(G375:G379)</f>
        <v>10800</v>
      </c>
    </row>
    <row r="381" spans="1:8" x14ac:dyDescent="0.3">
      <c r="C381" s="222" t="s">
        <v>420</v>
      </c>
      <c r="D381" s="222"/>
      <c r="E381" s="222"/>
      <c r="F381" s="222"/>
      <c r="G381" s="222"/>
      <c r="H381" s="222"/>
    </row>
    <row r="382" spans="1:8" x14ac:dyDescent="0.3">
      <c r="A382" s="6" t="s">
        <v>153</v>
      </c>
      <c r="C382" s="7" t="s">
        <v>84</v>
      </c>
      <c r="D382" s="106"/>
      <c r="E382" s="106"/>
      <c r="F382" s="106"/>
      <c r="G382" s="106"/>
      <c r="H382" s="106"/>
    </row>
    <row r="383" spans="1:8" x14ac:dyDescent="0.3">
      <c r="A383" s="6" t="s">
        <v>153</v>
      </c>
      <c r="B383" s="6">
        <v>1</v>
      </c>
      <c r="C383" s="18" t="s">
        <v>421</v>
      </c>
      <c r="G383" s="10">
        <f>Expendeture!G70</f>
        <v>500</v>
      </c>
    </row>
    <row r="384" spans="1:8" x14ac:dyDescent="0.3">
      <c r="A384" s="6" t="s">
        <v>153</v>
      </c>
      <c r="B384" s="6">
        <v>2</v>
      </c>
      <c r="C384" s="18" t="s">
        <v>422</v>
      </c>
      <c r="G384" s="10">
        <f>Expendeture!G71</f>
        <v>300</v>
      </c>
    </row>
    <row r="385" spans="1:12" x14ac:dyDescent="0.3">
      <c r="A385" s="6" t="s">
        <v>153</v>
      </c>
      <c r="B385" s="6">
        <v>3</v>
      </c>
      <c r="C385" s="18" t="s">
        <v>128</v>
      </c>
      <c r="G385" s="10">
        <f>Expendeture!G72</f>
        <v>1000</v>
      </c>
    </row>
    <row r="386" spans="1:12" x14ac:dyDescent="0.3">
      <c r="A386" s="218" t="s">
        <v>15</v>
      </c>
      <c r="B386" s="218"/>
      <c r="C386" s="218"/>
      <c r="G386" s="14">
        <f>SUM(G383:G385)</f>
        <v>1800</v>
      </c>
      <c r="L386" s="29" t="e">
        <f>#REF!-G409</f>
        <v>#REF!</v>
      </c>
    </row>
    <row r="387" spans="1:12" ht="18" x14ac:dyDescent="0.35">
      <c r="A387" s="218" t="s">
        <v>423</v>
      </c>
      <c r="B387" s="218"/>
      <c r="C387" s="218"/>
      <c r="G387" s="107">
        <f>SUM(G316+G332+G344+G351+G357+G365+G372+G380+G386)</f>
        <v>231150</v>
      </c>
      <c r="L387" s="29"/>
    </row>
    <row r="388" spans="1:12" ht="16.8" customHeight="1" x14ac:dyDescent="0.3">
      <c r="A388" s="222" t="s">
        <v>424</v>
      </c>
      <c r="B388" s="222"/>
      <c r="C388" s="222"/>
      <c r="D388" s="222"/>
      <c r="E388" s="222"/>
      <c r="F388" s="222"/>
      <c r="G388" s="222"/>
      <c r="H388" s="222"/>
      <c r="L388" s="29"/>
    </row>
    <row r="389" spans="1:12" x14ac:dyDescent="0.3">
      <c r="A389" s="6" t="s">
        <v>158</v>
      </c>
      <c r="C389" s="7" t="s">
        <v>378</v>
      </c>
      <c r="D389" s="106"/>
      <c r="E389" s="106"/>
      <c r="F389" s="106"/>
      <c r="G389" s="106"/>
      <c r="H389" s="106"/>
      <c r="L389" s="29"/>
    </row>
    <row r="390" spans="1:12" x14ac:dyDescent="0.3">
      <c r="A390" s="6" t="s">
        <v>158</v>
      </c>
      <c r="B390" s="6">
        <v>1</v>
      </c>
      <c r="C390" s="18" t="s">
        <v>159</v>
      </c>
      <c r="D390" s="9"/>
      <c r="G390" s="10"/>
    </row>
    <row r="391" spans="1:12" x14ac:dyDescent="0.3">
      <c r="A391" s="6" t="s">
        <v>158</v>
      </c>
      <c r="B391" s="6">
        <v>2</v>
      </c>
      <c r="C391" s="18" t="s">
        <v>425</v>
      </c>
      <c r="G391" s="10"/>
    </row>
    <row r="392" spans="1:12" x14ac:dyDescent="0.3">
      <c r="A392" s="218" t="s">
        <v>15</v>
      </c>
      <c r="B392" s="218"/>
      <c r="C392" s="218"/>
      <c r="G392" s="14">
        <f>SUM(G390:G391)</f>
        <v>0</v>
      </c>
    </row>
    <row r="393" spans="1:12" x14ac:dyDescent="0.3">
      <c r="A393" s="223" t="s">
        <v>426</v>
      </c>
      <c r="B393" s="223"/>
      <c r="C393" s="223"/>
      <c r="D393" s="223"/>
      <c r="E393" s="223"/>
      <c r="F393" s="223"/>
      <c r="G393" s="223"/>
      <c r="H393" s="223"/>
    </row>
    <row r="394" spans="1:12" x14ac:dyDescent="0.3">
      <c r="A394" s="20" t="s">
        <v>161</v>
      </c>
      <c r="B394" s="20"/>
      <c r="C394" s="108" t="s">
        <v>427</v>
      </c>
      <c r="D394" s="20"/>
      <c r="E394" s="20"/>
      <c r="F394" s="20"/>
      <c r="G394" s="20"/>
      <c r="H394" s="20"/>
    </row>
    <row r="395" spans="1:12" x14ac:dyDescent="0.3">
      <c r="A395" s="6" t="s">
        <v>161</v>
      </c>
      <c r="B395" s="6">
        <v>1</v>
      </c>
      <c r="C395" s="18" t="str">
        <f>Expendeture!C80</f>
        <v>Food Security</v>
      </c>
      <c r="G395" s="10">
        <f>Expendeture!G80</f>
        <v>10000</v>
      </c>
    </row>
    <row r="396" spans="1:12" ht="14.4" customHeight="1" x14ac:dyDescent="0.3">
      <c r="A396" s="6" t="s">
        <v>161</v>
      </c>
      <c r="B396" s="42">
        <v>2</v>
      </c>
      <c r="C396" s="18" t="str">
        <f>Expendeture!C81</f>
        <v>Fesoasoani FakatupeKaupule Est staffs</v>
      </c>
      <c r="G396" s="10">
        <f>Expendeture!G81</f>
        <v>30000</v>
      </c>
    </row>
    <row r="397" spans="1:12" ht="14.4" customHeight="1" x14ac:dyDescent="0.3">
      <c r="A397" s="6" t="s">
        <v>161</v>
      </c>
      <c r="B397" s="6">
        <v>3</v>
      </c>
      <c r="C397" s="18" t="str">
        <f>Expendeture!C82</f>
        <v>Akoga</v>
      </c>
      <c r="G397" s="10">
        <f>Expendeture!G82</f>
        <v>5000</v>
      </c>
    </row>
    <row r="398" spans="1:12" ht="14.4" customHeight="1" x14ac:dyDescent="0.3">
      <c r="A398" s="6" t="s">
        <v>161</v>
      </c>
      <c r="B398" s="42">
        <v>4</v>
      </c>
      <c r="C398" s="18" t="str">
        <f>Expendeture!C83</f>
        <v>Niulakita Budget</v>
      </c>
      <c r="G398" s="10">
        <f>Expendeture!G83</f>
        <v>25000</v>
      </c>
    </row>
    <row r="399" spans="1:12" ht="14.4" customHeight="1" x14ac:dyDescent="0.3">
      <c r="A399" s="6" t="s">
        <v>161</v>
      </c>
      <c r="B399" s="6">
        <v>5</v>
      </c>
      <c r="C399" s="18" t="str">
        <f>Expendeture!C84</f>
        <v>Niutao Fisheries</v>
      </c>
      <c r="G399" s="10">
        <f>Expendeture!G84</f>
        <v>40000</v>
      </c>
    </row>
    <row r="400" spans="1:12" ht="14.4" customHeight="1" x14ac:dyDescent="0.3">
      <c r="A400" s="6" t="s">
        <v>161</v>
      </c>
      <c r="B400" s="42">
        <v>6</v>
      </c>
      <c r="C400" s="18" t="str">
        <f>Expendeture!C85</f>
        <v>Agriculture</v>
      </c>
      <c r="G400" s="10">
        <f>Expendeture!G85</f>
        <v>10000</v>
      </c>
    </row>
    <row r="401" spans="1:8" ht="14.4" customHeight="1" x14ac:dyDescent="0.3">
      <c r="A401" s="6" t="s">
        <v>161</v>
      </c>
      <c r="B401" s="6">
        <v>7</v>
      </c>
      <c r="C401" s="18" t="str">
        <f>Expendeture!C86</f>
        <v>Fesoasoani Fakatupe te Ulu Aliki</v>
      </c>
      <c r="G401" s="10">
        <f>Expendeture!G86</f>
        <v>6000</v>
      </c>
    </row>
    <row r="402" spans="1:8" ht="14.4" customHeight="1" x14ac:dyDescent="0.3">
      <c r="A402" s="6" t="s">
        <v>161</v>
      </c>
      <c r="B402" s="42">
        <v>8</v>
      </c>
      <c r="C402" s="18" t="str">
        <f>Expendeture!C87</f>
        <v>CW</v>
      </c>
      <c r="G402" s="10">
        <f>Expendeture!G87</f>
        <v>15000</v>
      </c>
    </row>
    <row r="403" spans="1:8" ht="14.4" customHeight="1" x14ac:dyDescent="0.3">
      <c r="A403" s="6" t="s">
        <v>161</v>
      </c>
      <c r="B403" s="6">
        <v>9</v>
      </c>
      <c r="C403" s="18" t="str">
        <f>Expendeture!C88</f>
        <v>DWM</v>
      </c>
      <c r="G403" s="10">
        <f>Expendeture!G88</f>
        <v>15000</v>
      </c>
    </row>
    <row r="404" spans="1:8" ht="14.4" customHeight="1" x14ac:dyDescent="0.3">
      <c r="A404" s="6" t="s">
        <v>161</v>
      </c>
      <c r="B404" s="42">
        <v>10</v>
      </c>
      <c r="C404" s="18" t="str">
        <f>Expendeture!C89</f>
        <v>Energy</v>
      </c>
      <c r="G404" s="10">
        <f>Expendeture!G89</f>
        <v>5700</v>
      </c>
    </row>
    <row r="405" spans="1:8" ht="14.4" customHeight="1" x14ac:dyDescent="0.3">
      <c r="A405" s="6" t="s">
        <v>161</v>
      </c>
      <c r="B405" s="6">
        <v>11</v>
      </c>
      <c r="C405" s="18" t="str">
        <f>Expendeture!C90</f>
        <v>Fafine</v>
      </c>
      <c r="G405" s="10">
        <f>Expendeture!G90</f>
        <v>15000</v>
      </c>
    </row>
    <row r="406" spans="1:8" ht="14.4" customHeight="1" x14ac:dyDescent="0.3">
      <c r="A406" s="6" t="s">
        <v>161</v>
      </c>
      <c r="B406" s="42">
        <v>12</v>
      </c>
      <c r="C406" s="18" t="str">
        <f>Expendeture!C91</f>
        <v>Overtime</v>
      </c>
      <c r="G406" s="10">
        <f>Expendeture!G91</f>
        <v>10000</v>
      </c>
    </row>
    <row r="407" spans="1:8" ht="14.4" customHeight="1" x14ac:dyDescent="0.3">
      <c r="A407" s="6" t="s">
        <v>161</v>
      </c>
      <c r="B407" s="6">
        <v>13</v>
      </c>
      <c r="C407" s="18" t="str">
        <f>Expendeture!C92</f>
        <v xml:space="preserve">Department </v>
      </c>
      <c r="G407" s="10">
        <f>Expendeture!G92</f>
        <v>3300</v>
      </c>
    </row>
    <row r="408" spans="1:8" ht="14.4" customHeight="1" x14ac:dyDescent="0.3">
      <c r="A408" s="6" t="s">
        <v>161</v>
      </c>
      <c r="B408" s="6">
        <v>14</v>
      </c>
      <c r="C408" s="18" t="s">
        <v>560</v>
      </c>
      <c r="G408" s="10">
        <f>Expendeture!G93</f>
        <v>10000</v>
      </c>
    </row>
    <row r="409" spans="1:8" x14ac:dyDescent="0.3">
      <c r="A409" s="218" t="s">
        <v>15</v>
      </c>
      <c r="B409" s="218"/>
      <c r="C409" s="218"/>
      <c r="G409" s="14">
        <f>SUM(G395:G408)</f>
        <v>200000</v>
      </c>
    </row>
    <row r="410" spans="1:8" x14ac:dyDescent="0.3">
      <c r="A410" s="223" t="s">
        <v>428</v>
      </c>
      <c r="B410" s="223"/>
      <c r="C410" s="223"/>
      <c r="D410" s="223"/>
      <c r="E410" s="223"/>
      <c r="F410" s="223"/>
      <c r="G410" s="223"/>
      <c r="H410" s="223"/>
    </row>
    <row r="411" spans="1:8" x14ac:dyDescent="0.3">
      <c r="A411" s="2" t="s">
        <v>169</v>
      </c>
      <c r="B411" s="34"/>
      <c r="C411" s="34" t="s">
        <v>65</v>
      </c>
      <c r="D411" s="34"/>
      <c r="E411" s="34"/>
      <c r="F411" s="34"/>
      <c r="G411" s="34"/>
      <c r="H411" s="34"/>
    </row>
    <row r="412" spans="1:8" x14ac:dyDescent="0.3">
      <c r="A412" s="6" t="s">
        <v>169</v>
      </c>
      <c r="B412" s="6">
        <v>1</v>
      </c>
      <c r="C412" s="7" t="s">
        <v>170</v>
      </c>
      <c r="G412" s="10">
        <f>Expendeture!G97</f>
        <v>10000</v>
      </c>
    </row>
    <row r="413" spans="1:8" x14ac:dyDescent="0.3">
      <c r="A413" s="6" t="s">
        <v>169</v>
      </c>
      <c r="B413" s="6">
        <v>2</v>
      </c>
      <c r="C413" s="44" t="s">
        <v>164</v>
      </c>
      <c r="G413" s="10">
        <f>Expendeture!G98</f>
        <v>27000</v>
      </c>
    </row>
    <row r="414" spans="1:8" x14ac:dyDescent="0.3">
      <c r="A414" s="6" t="s">
        <v>169</v>
      </c>
      <c r="B414" s="6">
        <v>3</v>
      </c>
      <c r="C414" s="44" t="s">
        <v>402</v>
      </c>
      <c r="G414" s="10"/>
    </row>
    <row r="415" spans="1:8" x14ac:dyDescent="0.3">
      <c r="A415" s="218" t="s">
        <v>15</v>
      </c>
      <c r="B415" s="218"/>
      <c r="C415" s="218"/>
      <c r="G415" s="14">
        <f>SUM(G412:G414)</f>
        <v>37000</v>
      </c>
    </row>
    <row r="416" spans="1:8" x14ac:dyDescent="0.3">
      <c r="A416" s="218" t="s">
        <v>429</v>
      </c>
      <c r="B416" s="218"/>
      <c r="C416" s="218"/>
      <c r="D416" s="218"/>
      <c r="E416" s="218"/>
      <c r="F416" s="218"/>
      <c r="G416" s="218"/>
      <c r="H416" s="218"/>
    </row>
    <row r="417" spans="1:8" x14ac:dyDescent="0.3">
      <c r="A417" s="6" t="s">
        <v>173</v>
      </c>
      <c r="B417" s="2"/>
      <c r="C417" s="7" t="s">
        <v>430</v>
      </c>
      <c r="D417" s="2"/>
      <c r="E417" s="2"/>
      <c r="F417" s="2"/>
      <c r="G417" s="2"/>
      <c r="H417" s="2"/>
    </row>
    <row r="418" spans="1:8" x14ac:dyDescent="0.3">
      <c r="A418" s="6" t="s">
        <v>173</v>
      </c>
      <c r="B418" s="6">
        <v>1</v>
      </c>
      <c r="C418" s="18" t="s">
        <v>174</v>
      </c>
      <c r="G418" s="10"/>
    </row>
    <row r="419" spans="1:8" x14ac:dyDescent="0.3">
      <c r="C419" s="27" t="s">
        <v>431</v>
      </c>
      <c r="D419" s="11">
        <v>1</v>
      </c>
      <c r="E419" s="9">
        <v>11678</v>
      </c>
      <c r="F419" s="9">
        <f>D419*E419</f>
        <v>11678</v>
      </c>
      <c r="G419" s="10">
        <f>Expendeture!G102</f>
        <v>74990.3</v>
      </c>
    </row>
    <row r="420" spans="1:8" x14ac:dyDescent="0.3">
      <c r="C420" s="27" t="s">
        <v>432</v>
      </c>
      <c r="D420" s="11">
        <v>5</v>
      </c>
      <c r="E420" s="9">
        <v>56495</v>
      </c>
      <c r="F420" s="9">
        <f>E420</f>
        <v>56495</v>
      </c>
      <c r="G420" s="10"/>
    </row>
    <row r="421" spans="1:8" x14ac:dyDescent="0.3">
      <c r="A421" s="6" t="s">
        <v>173</v>
      </c>
      <c r="B421" s="6">
        <v>2</v>
      </c>
      <c r="C421" s="7" t="s">
        <v>175</v>
      </c>
      <c r="G421" s="10">
        <f>Expendeture!G103</f>
        <v>24700</v>
      </c>
      <c r="H421" s="7"/>
    </row>
    <row r="422" spans="1:8" x14ac:dyDescent="0.3">
      <c r="A422" s="6" t="s">
        <v>173</v>
      </c>
      <c r="B422" s="6">
        <v>3</v>
      </c>
      <c r="C422" s="7" t="s">
        <v>176</v>
      </c>
      <c r="G422" s="10">
        <f>Expendeture!G104</f>
        <v>18180</v>
      </c>
      <c r="H422" s="7"/>
    </row>
    <row r="423" spans="1:8" x14ac:dyDescent="0.3">
      <c r="A423" s="6" t="s">
        <v>173</v>
      </c>
      <c r="B423" s="6">
        <v>4</v>
      </c>
      <c r="C423" s="7" t="s">
        <v>70</v>
      </c>
      <c r="G423" s="10">
        <f>Expendeture!G105</f>
        <v>32700</v>
      </c>
      <c r="H423" s="7"/>
    </row>
    <row r="424" spans="1:8" x14ac:dyDescent="0.3">
      <c r="A424" s="218" t="s">
        <v>15</v>
      </c>
      <c r="B424" s="218"/>
      <c r="C424" s="218"/>
      <c r="D424" s="6"/>
      <c r="E424" s="6"/>
      <c r="F424" s="6"/>
      <c r="G424" s="46">
        <f>SUM(G419:G423)</f>
        <v>150570.29999999999</v>
      </c>
    </row>
    <row r="425" spans="1:8" x14ac:dyDescent="0.3">
      <c r="A425" s="2"/>
      <c r="B425" s="2"/>
      <c r="C425" s="2"/>
      <c r="D425" s="6"/>
      <c r="E425" s="6"/>
      <c r="F425" s="6"/>
      <c r="G425" s="46"/>
    </row>
    <row r="426" spans="1:8" x14ac:dyDescent="0.3">
      <c r="A426" s="6" t="s">
        <v>178</v>
      </c>
      <c r="B426" s="2"/>
      <c r="C426" s="7" t="s">
        <v>433</v>
      </c>
      <c r="D426" s="2"/>
      <c r="E426" s="2"/>
      <c r="F426" s="2"/>
      <c r="G426" s="2"/>
      <c r="H426" s="2"/>
    </row>
    <row r="427" spans="1:8" x14ac:dyDescent="0.3">
      <c r="A427" s="2" t="s">
        <v>178</v>
      </c>
      <c r="B427" s="2">
        <v>1</v>
      </c>
      <c r="C427" s="2" t="s">
        <v>72</v>
      </c>
      <c r="D427" s="6"/>
      <c r="E427" s="6"/>
      <c r="F427" s="6"/>
      <c r="G427" s="46">
        <v>2000</v>
      </c>
    </row>
    <row r="428" spans="1:8" x14ac:dyDescent="0.3">
      <c r="A428" s="218" t="s">
        <v>15</v>
      </c>
      <c r="B428" s="218"/>
      <c r="C428" s="218"/>
      <c r="D428" s="6"/>
      <c r="E428" s="6"/>
      <c r="F428" s="6"/>
      <c r="G428" s="46">
        <f>SUM(G427)</f>
        <v>2000</v>
      </c>
    </row>
    <row r="429" spans="1:8" ht="18" x14ac:dyDescent="0.35">
      <c r="A429" s="218" t="s">
        <v>434</v>
      </c>
      <c r="B429" s="218"/>
      <c r="C429" s="218"/>
      <c r="D429" s="6"/>
      <c r="E429" s="6"/>
      <c r="F429" s="6"/>
      <c r="G429" s="47">
        <f>SUM(G428+G424+G415+G409+G392)</f>
        <v>389570.3</v>
      </c>
    </row>
    <row r="430" spans="1:8" ht="18" x14ac:dyDescent="0.35">
      <c r="A430" s="218" t="s">
        <v>423</v>
      </c>
      <c r="B430" s="218"/>
      <c r="C430" s="218"/>
      <c r="D430" s="6"/>
      <c r="E430" s="6"/>
      <c r="F430" s="6"/>
      <c r="G430" s="47">
        <f>SUM(G387)</f>
        <v>231150</v>
      </c>
    </row>
    <row r="431" spans="1:8" ht="18" x14ac:dyDescent="0.35">
      <c r="A431" s="218" t="s">
        <v>181</v>
      </c>
      <c r="B431" s="218"/>
      <c r="C431" s="218"/>
      <c r="D431" s="6"/>
      <c r="E431" s="6"/>
      <c r="F431" s="6"/>
      <c r="G431" s="47">
        <f>SUM(G429:G430)</f>
        <v>620720.30000000005</v>
      </c>
    </row>
    <row r="432" spans="1:8" ht="18" x14ac:dyDescent="0.35">
      <c r="A432" s="2"/>
      <c r="B432" s="2"/>
      <c r="C432" s="2"/>
      <c r="D432" s="6"/>
      <c r="E432" s="6"/>
      <c r="F432" s="6"/>
      <c r="G432" s="47"/>
    </row>
    <row r="434" spans="1:7" x14ac:dyDescent="0.3">
      <c r="A434" s="218" t="s">
        <v>435</v>
      </c>
      <c r="B434" s="218"/>
      <c r="C434" s="218"/>
      <c r="D434" s="6"/>
      <c r="E434" s="6"/>
      <c r="F434" s="6"/>
      <c r="G434" s="14">
        <f>Revenue!G73</f>
        <v>620720.30000000005</v>
      </c>
    </row>
    <row r="435" spans="1:7" x14ac:dyDescent="0.3">
      <c r="A435" s="218" t="s">
        <v>436</v>
      </c>
      <c r="B435" s="218"/>
      <c r="C435" s="218"/>
      <c r="G435" s="14">
        <f>SUM(G431)</f>
        <v>620720.30000000005</v>
      </c>
    </row>
    <row r="436" spans="1:7" x14ac:dyDescent="0.3">
      <c r="G436" s="169">
        <f>G434-G435</f>
        <v>0</v>
      </c>
    </row>
  </sheetData>
  <mergeCells count="75">
    <mergeCell ref="A2:C2"/>
    <mergeCell ref="A13:C13"/>
    <mergeCell ref="A17:C17"/>
    <mergeCell ref="A86:C86"/>
    <mergeCell ref="A43:C43"/>
    <mergeCell ref="A56:C56"/>
    <mergeCell ref="A61:C61"/>
    <mergeCell ref="A66:C66"/>
    <mergeCell ref="A67:C67"/>
    <mergeCell ref="A73:C73"/>
    <mergeCell ref="A78:C78"/>
    <mergeCell ref="A174:C174"/>
    <mergeCell ref="A94:C94"/>
    <mergeCell ref="A97:C97"/>
    <mergeCell ref="A98:C98"/>
    <mergeCell ref="C99:G99"/>
    <mergeCell ref="A102:C102"/>
    <mergeCell ref="A103:C103"/>
    <mergeCell ref="C104:G104"/>
    <mergeCell ref="A108:C108"/>
    <mergeCell ref="A112:C112"/>
    <mergeCell ref="A120:C120"/>
    <mergeCell ref="A151:C151"/>
    <mergeCell ref="C276:H276"/>
    <mergeCell ref="A186:C186"/>
    <mergeCell ref="A207:C207"/>
    <mergeCell ref="A214:C214"/>
    <mergeCell ref="A225:C225"/>
    <mergeCell ref="A226:C226"/>
    <mergeCell ref="C227:G227"/>
    <mergeCell ref="A232:C232"/>
    <mergeCell ref="A236:C236"/>
    <mergeCell ref="A249:C249"/>
    <mergeCell ref="A260:C260"/>
    <mergeCell ref="A275:C275"/>
    <mergeCell ref="C333:H333"/>
    <mergeCell ref="A289:C289"/>
    <mergeCell ref="A290:C290"/>
    <mergeCell ref="A291:C291"/>
    <mergeCell ref="A302:C302"/>
    <mergeCell ref="A303:C303"/>
    <mergeCell ref="A304:C304"/>
    <mergeCell ref="A305:C305"/>
    <mergeCell ref="C306:H306"/>
    <mergeCell ref="A316:C316"/>
    <mergeCell ref="C317:H317"/>
    <mergeCell ref="A332:C332"/>
    <mergeCell ref="A428:C428"/>
    <mergeCell ref="C381:H381"/>
    <mergeCell ref="A344:C344"/>
    <mergeCell ref="C345:H345"/>
    <mergeCell ref="A351:C351"/>
    <mergeCell ref="C352:H352"/>
    <mergeCell ref="A357:C357"/>
    <mergeCell ref="C358:H358"/>
    <mergeCell ref="A365:C365"/>
    <mergeCell ref="C366:H366"/>
    <mergeCell ref="A372:C372"/>
    <mergeCell ref="C373:H373"/>
    <mergeCell ref="A380:C380"/>
    <mergeCell ref="A409:C409"/>
    <mergeCell ref="A410:H410"/>
    <mergeCell ref="A415:C415"/>
    <mergeCell ref="A416:H416"/>
    <mergeCell ref="A424:C424"/>
    <mergeCell ref="A386:C386"/>
    <mergeCell ref="A387:C387"/>
    <mergeCell ref="A388:H388"/>
    <mergeCell ref="A392:C392"/>
    <mergeCell ref="A393:H393"/>
    <mergeCell ref="A430:C430"/>
    <mergeCell ref="A431:C431"/>
    <mergeCell ref="A434:C434"/>
    <mergeCell ref="A435:C435"/>
    <mergeCell ref="A429:C4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3"/>
  <sheetViews>
    <sheetView topLeftCell="A67" zoomScale="86" workbookViewId="0">
      <selection activeCell="A76" sqref="A76:G76"/>
    </sheetView>
  </sheetViews>
  <sheetFormatPr defaultColWidth="8.77734375" defaultRowHeight="14.4" x14ac:dyDescent="0.3"/>
  <cols>
    <col min="1" max="1" width="6.77734375" customWidth="1"/>
    <col min="3" max="3" width="39.44140625" customWidth="1"/>
    <col min="4" max="4" width="17.44140625" customWidth="1"/>
    <col min="5" max="5" width="36" style="66" customWidth="1"/>
    <col min="6" max="6" width="16.6640625" customWidth="1"/>
    <col min="7" max="7" width="19.109375" style="66" customWidth="1"/>
    <col min="8" max="8" width="12.44140625" customWidth="1"/>
    <col min="9" max="9" width="14.21875" customWidth="1"/>
    <col min="10" max="10" width="16.109375" customWidth="1"/>
    <col min="11" max="11" width="10.33203125" bestFit="1" customWidth="1"/>
    <col min="12" max="12" width="16.88671875" customWidth="1"/>
  </cols>
  <sheetData>
    <row r="1" spans="1:11" ht="31.2" x14ac:dyDescent="0.3">
      <c r="A1" s="2" t="s">
        <v>450</v>
      </c>
      <c r="B1" s="111" t="s">
        <v>189</v>
      </c>
      <c r="C1" s="112" t="s">
        <v>451</v>
      </c>
      <c r="D1" s="3" t="s">
        <v>191</v>
      </c>
      <c r="E1" s="5" t="s">
        <v>452</v>
      </c>
      <c r="F1" s="4" t="s">
        <v>193</v>
      </c>
      <c r="G1" s="5" t="s">
        <v>491</v>
      </c>
      <c r="H1" s="4"/>
      <c r="I1" s="4">
        <v>2026</v>
      </c>
    </row>
    <row r="2" spans="1:11" ht="15.6" x14ac:dyDescent="0.3">
      <c r="A2" s="214" t="s">
        <v>453</v>
      </c>
      <c r="B2" s="215"/>
      <c r="C2" s="215"/>
      <c r="D2" s="215"/>
      <c r="E2" s="215"/>
      <c r="F2" s="215"/>
      <c r="G2" s="215"/>
      <c r="H2" s="215"/>
      <c r="I2" s="215"/>
    </row>
    <row r="3" spans="1:11" ht="15.6" x14ac:dyDescent="0.3">
      <c r="A3" s="50" t="s">
        <v>5</v>
      </c>
      <c r="B3" s="113">
        <v>1</v>
      </c>
      <c r="C3" s="7" t="s">
        <v>9</v>
      </c>
      <c r="D3" s="75"/>
      <c r="E3" s="60"/>
      <c r="F3" s="75"/>
      <c r="G3" s="114">
        <v>100</v>
      </c>
      <c r="H3" s="75"/>
      <c r="I3" s="114">
        <v>236</v>
      </c>
    </row>
    <row r="4" spans="1:11" ht="15.6" x14ac:dyDescent="0.3">
      <c r="A4" s="6" t="s">
        <v>5</v>
      </c>
      <c r="B4" s="6">
        <v>2</v>
      </c>
      <c r="C4" s="7" t="s">
        <v>11</v>
      </c>
      <c r="D4" s="11"/>
      <c r="E4" s="10"/>
      <c r="F4" s="9"/>
      <c r="G4" s="10">
        <v>4000</v>
      </c>
      <c r="H4" s="20"/>
      <c r="I4" s="10">
        <v>10000</v>
      </c>
      <c r="K4" s="54"/>
    </row>
    <row r="5" spans="1:11" ht="15.6" x14ac:dyDescent="0.3">
      <c r="A5" s="6"/>
      <c r="B5" s="6"/>
      <c r="C5" s="7"/>
      <c r="D5" s="11"/>
      <c r="E5" s="10"/>
      <c r="F5" s="9"/>
      <c r="G5" s="14">
        <f>SUM(G3:G4)</f>
        <v>4100</v>
      </c>
      <c r="H5" s="20"/>
      <c r="I5" s="14">
        <f>SUM(I3:I4)</f>
        <v>10236</v>
      </c>
      <c r="K5" s="54"/>
    </row>
    <row r="6" spans="1:11" ht="16.8" customHeight="1" x14ac:dyDescent="0.3">
      <c r="A6" s="214" t="s">
        <v>454</v>
      </c>
      <c r="B6" s="215"/>
      <c r="C6" s="215"/>
      <c r="D6" s="215"/>
      <c r="E6" s="215"/>
      <c r="F6" s="215"/>
      <c r="G6" s="215"/>
      <c r="H6" s="215"/>
      <c r="I6" s="216"/>
    </row>
    <row r="7" spans="1:11" ht="15" customHeight="1" x14ac:dyDescent="0.3">
      <c r="A7" s="6" t="s">
        <v>455</v>
      </c>
      <c r="B7" s="6">
        <v>1</v>
      </c>
      <c r="C7" s="7" t="s">
        <v>18</v>
      </c>
      <c r="D7" s="11"/>
      <c r="E7" s="10">
        <v>20</v>
      </c>
      <c r="F7" s="9">
        <f>D7*E7</f>
        <v>0</v>
      </c>
      <c r="G7" s="14">
        <v>0</v>
      </c>
      <c r="H7" s="20"/>
      <c r="I7" s="20"/>
    </row>
    <row r="8" spans="1:11" ht="15.6" x14ac:dyDescent="0.3">
      <c r="A8" s="6" t="s">
        <v>17</v>
      </c>
      <c r="B8" s="6">
        <v>2</v>
      </c>
      <c r="C8" s="7" t="s">
        <v>19</v>
      </c>
      <c r="D8" s="11">
        <v>18</v>
      </c>
      <c r="E8" s="10">
        <v>20</v>
      </c>
      <c r="F8" s="9">
        <f>D8*E8</f>
        <v>360</v>
      </c>
      <c r="G8" s="10">
        <f>F8</f>
        <v>360</v>
      </c>
      <c r="H8" s="20"/>
      <c r="I8" s="10">
        <f>F8</f>
        <v>360</v>
      </c>
    </row>
    <row r="9" spans="1:11" ht="15.6" x14ac:dyDescent="0.3">
      <c r="A9" s="6"/>
      <c r="B9" s="6"/>
      <c r="C9" s="7"/>
      <c r="D9" s="11"/>
      <c r="E9" s="10"/>
      <c r="F9" s="9"/>
      <c r="G9" s="14">
        <f>G8</f>
        <v>360</v>
      </c>
      <c r="H9" s="20"/>
      <c r="I9" s="20">
        <f>SUM(I7:I8)</f>
        <v>360</v>
      </c>
    </row>
    <row r="10" spans="1:11" ht="15.6" x14ac:dyDescent="0.3">
      <c r="A10" s="214" t="s">
        <v>456</v>
      </c>
      <c r="B10" s="215"/>
      <c r="C10" s="215"/>
      <c r="D10" s="215"/>
      <c r="E10" s="215"/>
      <c r="F10" s="215"/>
      <c r="G10" s="215"/>
      <c r="H10" s="215"/>
      <c r="I10" s="216"/>
    </row>
    <row r="11" spans="1:11" ht="15.6" x14ac:dyDescent="0.3">
      <c r="A11" s="50" t="s">
        <v>21</v>
      </c>
      <c r="B11" s="115">
        <v>1</v>
      </c>
      <c r="C11" s="30" t="s">
        <v>22</v>
      </c>
      <c r="D11" s="116">
        <v>9</v>
      </c>
      <c r="E11" s="117">
        <v>50</v>
      </c>
      <c r="F11" s="115">
        <f>D11*E11</f>
        <v>450</v>
      </c>
      <c r="G11" s="117">
        <v>500</v>
      </c>
      <c r="H11" s="115"/>
      <c r="I11" s="118">
        <f>SUM(F11)</f>
        <v>450</v>
      </c>
    </row>
    <row r="12" spans="1:11" ht="15.6" x14ac:dyDescent="0.3">
      <c r="A12" s="6" t="s">
        <v>457</v>
      </c>
      <c r="B12" s="6">
        <v>2</v>
      </c>
      <c r="C12" s="119" t="s">
        <v>458</v>
      </c>
      <c r="D12" s="11">
        <v>5</v>
      </c>
      <c r="E12" s="10">
        <v>1</v>
      </c>
      <c r="F12" s="9">
        <f>D12*E12</f>
        <v>5</v>
      </c>
      <c r="G12" s="10">
        <v>20</v>
      </c>
      <c r="H12" s="20"/>
      <c r="I12" s="10">
        <f>SUM(F12)</f>
        <v>5</v>
      </c>
    </row>
    <row r="13" spans="1:11" ht="15.6" x14ac:dyDescent="0.3">
      <c r="A13" s="6" t="s">
        <v>457</v>
      </c>
      <c r="B13" s="6">
        <v>3</v>
      </c>
      <c r="C13" s="119" t="s">
        <v>292</v>
      </c>
      <c r="D13" s="11">
        <v>5</v>
      </c>
      <c r="E13" s="10">
        <v>8</v>
      </c>
      <c r="F13" s="9">
        <f t="shared" ref="F13:F15" si="0">D13*E13</f>
        <v>40</v>
      </c>
      <c r="G13" s="10">
        <v>40</v>
      </c>
      <c r="H13" s="20"/>
      <c r="I13" s="118">
        <f t="shared" ref="I13:I16" si="1">SUM(F13)</f>
        <v>40</v>
      </c>
    </row>
    <row r="14" spans="1:11" ht="15.6" x14ac:dyDescent="0.3">
      <c r="A14" s="6" t="s">
        <v>457</v>
      </c>
      <c r="B14" s="6">
        <v>4</v>
      </c>
      <c r="C14" s="119" t="s">
        <v>233</v>
      </c>
      <c r="D14" s="11">
        <v>5</v>
      </c>
      <c r="E14" s="10">
        <v>1</v>
      </c>
      <c r="F14" s="9">
        <f t="shared" si="0"/>
        <v>5</v>
      </c>
      <c r="G14" s="10">
        <v>10</v>
      </c>
      <c r="H14" s="20"/>
      <c r="I14" s="10">
        <f t="shared" si="1"/>
        <v>5</v>
      </c>
    </row>
    <row r="15" spans="1:11" ht="15.6" x14ac:dyDescent="0.3">
      <c r="A15" s="6" t="s">
        <v>457</v>
      </c>
      <c r="B15" s="6">
        <v>5</v>
      </c>
      <c r="C15" s="119" t="s">
        <v>459</v>
      </c>
      <c r="D15" s="11">
        <v>2</v>
      </c>
      <c r="E15" s="10">
        <v>15</v>
      </c>
      <c r="F15" s="9">
        <f t="shared" si="0"/>
        <v>30</v>
      </c>
      <c r="G15" s="10">
        <v>15</v>
      </c>
      <c r="H15" s="20"/>
      <c r="I15" s="118">
        <f t="shared" si="1"/>
        <v>30</v>
      </c>
    </row>
    <row r="16" spans="1:11" ht="17.399999999999999" customHeight="1" x14ac:dyDescent="0.3">
      <c r="A16" s="6" t="s">
        <v>457</v>
      </c>
      <c r="B16" s="6">
        <v>6</v>
      </c>
      <c r="C16" s="119" t="s">
        <v>236</v>
      </c>
      <c r="D16" s="11">
        <v>4</v>
      </c>
      <c r="E16" s="10">
        <v>1</v>
      </c>
      <c r="F16" s="9">
        <f>D16*E16</f>
        <v>4</v>
      </c>
      <c r="G16" s="10">
        <v>5</v>
      </c>
      <c r="H16" s="20"/>
      <c r="I16" s="10">
        <f t="shared" si="1"/>
        <v>4</v>
      </c>
    </row>
    <row r="17" spans="1:10" ht="13.8" customHeight="1" x14ac:dyDescent="0.3">
      <c r="G17" s="120">
        <f>SUM(G11:G16)</f>
        <v>590</v>
      </c>
      <c r="I17" s="120">
        <f>SUM(I11:I16)</f>
        <v>534</v>
      </c>
    </row>
    <row r="18" spans="1:10" ht="15.6" x14ac:dyDescent="0.3">
      <c r="A18" s="217" t="s">
        <v>460</v>
      </c>
      <c r="B18" s="217"/>
      <c r="C18" s="217"/>
      <c r="D18" s="217"/>
      <c r="E18" s="217"/>
      <c r="F18" s="217"/>
      <c r="G18" s="217"/>
      <c r="H18" s="217"/>
      <c r="I18" s="217"/>
    </row>
    <row r="19" spans="1:10" ht="15.6" x14ac:dyDescent="0.3">
      <c r="A19" s="6" t="s">
        <v>461</v>
      </c>
      <c r="B19" s="6">
        <v>1</v>
      </c>
      <c r="C19" s="7" t="s">
        <v>462</v>
      </c>
      <c r="D19" s="11"/>
      <c r="E19" s="10"/>
      <c r="F19" s="9"/>
      <c r="G19" s="14">
        <v>0</v>
      </c>
      <c r="H19" s="20"/>
      <c r="I19" s="20"/>
    </row>
    <row r="20" spans="1:10" ht="15.6" x14ac:dyDescent="0.3">
      <c r="A20" s="6" t="s">
        <v>461</v>
      </c>
      <c r="B20" s="6">
        <v>2</v>
      </c>
      <c r="C20" s="18" t="s">
        <v>463</v>
      </c>
      <c r="D20" s="11">
        <v>2</v>
      </c>
      <c r="E20" s="10">
        <v>40</v>
      </c>
      <c r="F20" s="9">
        <f>D20*E20*12</f>
        <v>960</v>
      </c>
      <c r="G20" s="10">
        <v>1440</v>
      </c>
      <c r="H20" s="20">
        <v>0</v>
      </c>
      <c r="I20" s="10">
        <f>F20:F22</f>
        <v>960</v>
      </c>
    </row>
    <row r="21" spans="1:10" ht="15.6" x14ac:dyDescent="0.3">
      <c r="A21" s="6" t="s">
        <v>461</v>
      </c>
      <c r="B21" s="6">
        <v>3</v>
      </c>
      <c r="C21" s="18" t="s">
        <v>464</v>
      </c>
      <c r="D21" s="11">
        <v>2</v>
      </c>
      <c r="E21" s="10">
        <v>10</v>
      </c>
      <c r="F21" s="9">
        <f>D21*E21*12</f>
        <v>240</v>
      </c>
      <c r="G21" s="10">
        <v>480</v>
      </c>
      <c r="H21" s="20">
        <v>0</v>
      </c>
      <c r="I21" s="10">
        <f>F21</f>
        <v>240</v>
      </c>
    </row>
    <row r="22" spans="1:10" ht="15.6" x14ac:dyDescent="0.3">
      <c r="A22" s="6" t="s">
        <v>27</v>
      </c>
      <c r="B22" s="6">
        <v>4</v>
      </c>
      <c r="C22" s="18" t="s">
        <v>31</v>
      </c>
      <c r="D22" s="11">
        <v>11</v>
      </c>
      <c r="E22" s="10">
        <v>100</v>
      </c>
      <c r="F22" s="9">
        <f>D22*E22</f>
        <v>1100</v>
      </c>
      <c r="G22" s="10">
        <f>F22</f>
        <v>1100</v>
      </c>
      <c r="H22" s="20"/>
      <c r="I22" s="10">
        <f>F22</f>
        <v>1100</v>
      </c>
    </row>
    <row r="23" spans="1:10" ht="15.6" x14ac:dyDescent="0.3">
      <c r="G23" s="120">
        <f>SUM(G20:G22)</f>
        <v>3020</v>
      </c>
      <c r="I23" s="120">
        <f>SUM(I20:I22)</f>
        <v>2300</v>
      </c>
    </row>
    <row r="24" spans="1:10" ht="15.6" x14ac:dyDescent="0.3">
      <c r="A24" s="217" t="s">
        <v>465</v>
      </c>
      <c r="B24" s="217"/>
      <c r="C24" s="217"/>
      <c r="D24" s="217"/>
      <c r="E24" s="217"/>
      <c r="F24" s="217"/>
      <c r="G24" s="217"/>
      <c r="H24" s="217"/>
      <c r="I24" s="217"/>
    </row>
    <row r="25" spans="1:10" ht="15.6" x14ac:dyDescent="0.3">
      <c r="A25" s="38"/>
      <c r="B25" s="113"/>
      <c r="C25" s="6"/>
      <c r="D25" s="113"/>
      <c r="E25" s="121"/>
      <c r="F25" s="113"/>
      <c r="G25" s="122"/>
      <c r="H25" s="113"/>
      <c r="I25" s="122"/>
      <c r="J25" s="54"/>
    </row>
    <row r="26" spans="1:10" ht="15.6" x14ac:dyDescent="0.3">
      <c r="A26" s="38"/>
      <c r="B26" s="123"/>
      <c r="C26" s="123"/>
      <c r="D26" s="123"/>
      <c r="E26" s="124"/>
      <c r="F26" s="123"/>
      <c r="G26" s="125"/>
      <c r="H26" s="123"/>
      <c r="I26" s="126"/>
    </row>
    <row r="27" spans="1:10" ht="15.6" x14ac:dyDescent="0.3">
      <c r="A27" s="38"/>
      <c r="B27" s="127"/>
      <c r="C27" s="127"/>
      <c r="D27" s="127"/>
      <c r="E27" s="128" t="s">
        <v>62</v>
      </c>
      <c r="F27" s="127"/>
      <c r="G27" s="129"/>
      <c r="H27" s="113"/>
      <c r="I27" s="129">
        <f>I5+I9+I17+I23+I26</f>
        <v>13430</v>
      </c>
    </row>
    <row r="28" spans="1:10" ht="15.6" x14ac:dyDescent="0.3">
      <c r="A28" s="214" t="s">
        <v>466</v>
      </c>
      <c r="B28" s="215"/>
      <c r="C28" s="215"/>
      <c r="D28" s="215"/>
      <c r="E28" s="215"/>
      <c r="F28" s="215"/>
      <c r="G28" s="215"/>
      <c r="H28" s="215"/>
      <c r="I28" s="216"/>
    </row>
    <row r="29" spans="1:10" x14ac:dyDescent="0.3">
      <c r="A29" s="115" t="s">
        <v>38</v>
      </c>
      <c r="B29" s="115">
        <v>1</v>
      </c>
      <c r="C29" s="115" t="s">
        <v>427</v>
      </c>
      <c r="D29" s="115"/>
      <c r="E29" s="117"/>
      <c r="F29" s="115"/>
      <c r="G29" s="117">
        <v>20000</v>
      </c>
      <c r="H29" s="115"/>
      <c r="I29" s="130">
        <v>25000</v>
      </c>
    </row>
    <row r="30" spans="1:10" x14ac:dyDescent="0.3">
      <c r="A30" s="115"/>
      <c r="B30" s="115"/>
      <c r="C30" s="115"/>
      <c r="D30" s="115"/>
      <c r="E30" s="117"/>
      <c r="F30" s="115"/>
      <c r="G30" s="117"/>
      <c r="H30" s="115"/>
      <c r="I30" s="131"/>
    </row>
    <row r="31" spans="1:10" ht="15.6" x14ac:dyDescent="0.3">
      <c r="A31" s="38"/>
      <c r="B31" s="123"/>
      <c r="C31" s="123"/>
      <c r="D31" s="123"/>
      <c r="E31" s="125" t="s">
        <v>467</v>
      </c>
      <c r="F31" s="123"/>
      <c r="G31" s="125"/>
      <c r="H31" s="123"/>
      <c r="I31" s="126">
        <f>I30</f>
        <v>0</v>
      </c>
    </row>
    <row r="32" spans="1:10" ht="15.6" x14ac:dyDescent="0.3">
      <c r="A32" s="38"/>
      <c r="B32" s="123"/>
      <c r="C32" s="123"/>
      <c r="D32" s="123"/>
      <c r="E32" s="124"/>
      <c r="F32" s="123"/>
      <c r="G32" s="224" t="s">
        <v>379</v>
      </c>
      <c r="H32" s="225"/>
      <c r="I32" s="126">
        <f>I27+I29</f>
        <v>38430</v>
      </c>
    </row>
    <row r="33" spans="1:9" ht="15.6" x14ac:dyDescent="0.3">
      <c r="I33" s="132"/>
    </row>
    <row r="34" spans="1:9" ht="15.6" x14ac:dyDescent="0.3">
      <c r="I34" s="132"/>
    </row>
    <row r="35" spans="1:9" ht="15.6" customHeight="1" x14ac:dyDescent="0.3">
      <c r="A35" s="48" t="s">
        <v>87</v>
      </c>
      <c r="B35" s="48" t="s">
        <v>88</v>
      </c>
      <c r="C35" s="71" t="s">
        <v>89</v>
      </c>
      <c r="D35" s="133"/>
      <c r="E35" s="5"/>
      <c r="F35" s="133"/>
      <c r="G35" s="134">
        <v>2025</v>
      </c>
      <c r="H35" s="2" t="s">
        <v>194</v>
      </c>
      <c r="I35" s="64"/>
    </row>
    <row r="36" spans="1:9" ht="15.6" x14ac:dyDescent="0.3">
      <c r="A36" s="226" t="s">
        <v>468</v>
      </c>
      <c r="B36" s="227"/>
      <c r="C36" s="227"/>
      <c r="D36" s="227"/>
      <c r="E36" s="227"/>
      <c r="F36" s="227"/>
      <c r="G36" s="227"/>
      <c r="H36" s="228"/>
    </row>
    <row r="37" spans="1:9" ht="15.6" x14ac:dyDescent="0.3">
      <c r="A37" s="55" t="s">
        <v>101</v>
      </c>
      <c r="B37" s="55">
        <v>1</v>
      </c>
      <c r="C37" s="135" t="s">
        <v>469</v>
      </c>
      <c r="D37" s="136">
        <v>12</v>
      </c>
      <c r="E37" s="137">
        <v>350</v>
      </c>
      <c r="F37" s="23">
        <v>1</v>
      </c>
      <c r="G37" s="10">
        <f>SUM(D37*E37*F37)</f>
        <v>4200</v>
      </c>
      <c r="H37" s="9"/>
    </row>
    <row r="38" spans="1:9" ht="15.6" x14ac:dyDescent="0.3">
      <c r="A38" s="6" t="s">
        <v>101</v>
      </c>
      <c r="B38" s="6">
        <v>2</v>
      </c>
      <c r="C38" s="34" t="s">
        <v>470</v>
      </c>
      <c r="D38" s="136">
        <v>12</v>
      </c>
      <c r="E38" s="10">
        <v>50</v>
      </c>
      <c r="F38" s="23">
        <v>2</v>
      </c>
      <c r="G38" s="10">
        <f>SUM(D38*E38*F38)</f>
        <v>1200</v>
      </c>
      <c r="H38" s="9"/>
    </row>
    <row r="39" spans="1:9" ht="15.6" x14ac:dyDescent="0.3">
      <c r="A39" s="6" t="s">
        <v>101</v>
      </c>
      <c r="B39" s="6">
        <v>3</v>
      </c>
      <c r="C39" s="34" t="s">
        <v>471</v>
      </c>
      <c r="D39" s="136">
        <v>12</v>
      </c>
      <c r="E39" s="10">
        <v>70</v>
      </c>
      <c r="F39" s="23">
        <v>2</v>
      </c>
      <c r="G39" s="10">
        <f>SUM(D39*E39*F39)</f>
        <v>1680</v>
      </c>
      <c r="H39" s="9"/>
    </row>
    <row r="40" spans="1:9" ht="15.6" x14ac:dyDescent="0.3">
      <c r="A40" s="6" t="s">
        <v>101</v>
      </c>
      <c r="B40" s="6">
        <v>4</v>
      </c>
      <c r="C40" s="34" t="s">
        <v>472</v>
      </c>
      <c r="D40" s="136">
        <v>12</v>
      </c>
      <c r="E40" s="10">
        <v>50</v>
      </c>
      <c r="F40" s="23">
        <v>6</v>
      </c>
      <c r="G40" s="10">
        <f>SUM(D40*E40*F40)</f>
        <v>3600</v>
      </c>
      <c r="H40" s="9"/>
    </row>
    <row r="41" spans="1:9" ht="15.6" x14ac:dyDescent="0.3">
      <c r="A41" s="6" t="s">
        <v>101</v>
      </c>
      <c r="B41" s="6">
        <v>5</v>
      </c>
      <c r="C41" s="34" t="s">
        <v>105</v>
      </c>
      <c r="D41" s="138">
        <v>6</v>
      </c>
      <c r="E41" s="10">
        <v>50</v>
      </c>
      <c r="F41" s="138">
        <v>2</v>
      </c>
      <c r="G41" s="10">
        <f>SUM(D41*E41*F41)</f>
        <v>600</v>
      </c>
      <c r="H41" s="7"/>
    </row>
    <row r="42" spans="1:9" ht="15.6" x14ac:dyDescent="0.3">
      <c r="A42" s="30"/>
      <c r="B42" s="63"/>
      <c r="C42" s="43"/>
      <c r="D42" s="139"/>
      <c r="E42" s="31"/>
      <c r="F42" s="139"/>
      <c r="G42" s="78">
        <f>SUM(G37:G41)</f>
        <v>11280</v>
      </c>
      <c r="H42" s="19"/>
    </row>
    <row r="43" spans="1:9" ht="15.6" x14ac:dyDescent="0.3">
      <c r="A43" s="214" t="s">
        <v>473</v>
      </c>
      <c r="B43" s="215"/>
      <c r="C43" s="215"/>
      <c r="D43" s="215"/>
      <c r="E43" s="215"/>
      <c r="F43" s="215"/>
      <c r="G43" s="215"/>
      <c r="H43" s="216"/>
    </row>
    <row r="44" spans="1:9" ht="15.6" x14ac:dyDescent="0.3">
      <c r="A44" s="6" t="s">
        <v>116</v>
      </c>
      <c r="B44" s="6">
        <v>1</v>
      </c>
      <c r="C44" s="7" t="s">
        <v>117</v>
      </c>
      <c r="D44" s="140"/>
      <c r="E44" s="141"/>
      <c r="F44" s="140"/>
      <c r="G44" s="10">
        <v>200</v>
      </c>
      <c r="H44" s="7"/>
    </row>
    <row r="45" spans="1:9" ht="15.6" x14ac:dyDescent="0.3">
      <c r="A45" s="6" t="s">
        <v>116</v>
      </c>
      <c r="B45" s="6">
        <v>2</v>
      </c>
      <c r="C45" s="7" t="s">
        <v>474</v>
      </c>
      <c r="D45" s="138"/>
      <c r="E45" s="10"/>
      <c r="F45" s="138"/>
      <c r="G45" s="10">
        <v>200</v>
      </c>
      <c r="H45" s="7"/>
    </row>
    <row r="46" spans="1:9" ht="15.6" x14ac:dyDescent="0.3">
      <c r="A46" s="6" t="s">
        <v>116</v>
      </c>
      <c r="B46" s="6">
        <v>3</v>
      </c>
      <c r="C46" s="7" t="s">
        <v>119</v>
      </c>
      <c r="D46" s="138"/>
      <c r="E46" s="10"/>
      <c r="F46" s="138"/>
      <c r="G46" s="10">
        <v>100</v>
      </c>
      <c r="H46" s="7"/>
    </row>
    <row r="47" spans="1:9" ht="15.6" x14ac:dyDescent="0.3">
      <c r="A47" s="6" t="s">
        <v>116</v>
      </c>
      <c r="B47" s="6">
        <v>4</v>
      </c>
      <c r="C47" s="34" t="s">
        <v>475</v>
      </c>
      <c r="D47" s="138"/>
      <c r="E47" s="10"/>
      <c r="F47" s="138"/>
      <c r="G47" s="10"/>
      <c r="H47" s="7"/>
    </row>
    <row r="48" spans="1:9" ht="15.6" x14ac:dyDescent="0.3">
      <c r="A48" s="218" t="s">
        <v>15</v>
      </c>
      <c r="B48" s="218"/>
      <c r="C48" s="218"/>
      <c r="D48" s="142"/>
      <c r="E48" s="14"/>
      <c r="F48" s="142"/>
      <c r="G48" s="14">
        <f>SUM(G43:G47)</f>
        <v>500</v>
      </c>
      <c r="H48" s="24"/>
    </row>
    <row r="49" spans="1:9" ht="15.6" x14ac:dyDescent="0.3">
      <c r="A49" s="39"/>
      <c r="B49" s="37"/>
      <c r="C49" s="37"/>
      <c r="D49" s="143"/>
      <c r="E49" s="78" t="s">
        <v>476</v>
      </c>
      <c r="F49" s="143"/>
      <c r="G49" s="78"/>
      <c r="H49" s="144"/>
    </row>
    <row r="50" spans="1:9" ht="15.6" x14ac:dyDescent="0.3">
      <c r="A50" s="6" t="s">
        <v>126</v>
      </c>
      <c r="B50" s="6">
        <v>1</v>
      </c>
      <c r="C50" s="7" t="s">
        <v>127</v>
      </c>
      <c r="D50" s="138"/>
      <c r="E50" s="10"/>
      <c r="F50" s="138"/>
      <c r="G50" s="10"/>
      <c r="H50" s="24"/>
    </row>
    <row r="51" spans="1:9" ht="15.6" x14ac:dyDescent="0.3">
      <c r="A51" s="6" t="s">
        <v>126</v>
      </c>
      <c r="B51" s="6">
        <v>2</v>
      </c>
      <c r="C51" s="7" t="s">
        <v>128</v>
      </c>
      <c r="D51" s="138"/>
      <c r="E51" s="10"/>
      <c r="F51" s="138"/>
      <c r="G51" s="10"/>
      <c r="H51" s="24"/>
    </row>
    <row r="52" spans="1:9" ht="15.6" x14ac:dyDescent="0.3">
      <c r="A52" s="2"/>
      <c r="B52" s="2"/>
      <c r="C52" s="24"/>
      <c r="D52" s="142"/>
      <c r="E52" s="14"/>
      <c r="F52" s="142"/>
      <c r="G52" s="14">
        <f>SUM(G50:G51)</f>
        <v>0</v>
      </c>
      <c r="H52" s="24"/>
    </row>
    <row r="53" spans="1:9" ht="15.6" x14ac:dyDescent="0.3">
      <c r="A53" s="218" t="s">
        <v>477</v>
      </c>
      <c r="B53" s="218"/>
      <c r="C53" s="218"/>
      <c r="D53" s="218"/>
      <c r="E53" s="218"/>
      <c r="F53" s="218"/>
      <c r="G53" s="218"/>
      <c r="H53" s="218"/>
    </row>
    <row r="54" spans="1:9" ht="15.6" x14ac:dyDescent="0.3">
      <c r="A54" s="6" t="s">
        <v>132</v>
      </c>
      <c r="B54" s="6">
        <v>1</v>
      </c>
      <c r="C54" s="34" t="s">
        <v>478</v>
      </c>
      <c r="D54" s="138"/>
      <c r="E54" s="10"/>
      <c r="F54" s="138"/>
      <c r="G54" s="10"/>
      <c r="H54" s="7"/>
    </row>
    <row r="55" spans="1:9" ht="15.6" x14ac:dyDescent="0.3">
      <c r="A55" s="6" t="s">
        <v>132</v>
      </c>
      <c r="B55" s="6">
        <v>2</v>
      </c>
      <c r="C55" s="34" t="s">
        <v>134</v>
      </c>
      <c r="D55" s="138"/>
      <c r="E55" s="10"/>
      <c r="F55" s="138"/>
      <c r="G55" s="10"/>
      <c r="H55" s="7"/>
    </row>
    <row r="56" spans="1:9" ht="15.6" x14ac:dyDescent="0.3">
      <c r="A56" s="6" t="s">
        <v>132</v>
      </c>
      <c r="B56" s="6">
        <v>3</v>
      </c>
      <c r="C56" s="34" t="s">
        <v>135</v>
      </c>
      <c r="D56" s="138"/>
      <c r="E56" s="10"/>
      <c r="F56" s="138"/>
      <c r="G56" s="10"/>
      <c r="H56" s="24"/>
    </row>
    <row r="57" spans="1:9" ht="15.6" x14ac:dyDescent="0.3">
      <c r="A57" s="214" t="s">
        <v>15</v>
      </c>
      <c r="B57" s="215"/>
      <c r="C57" s="216"/>
      <c r="D57" s="142"/>
      <c r="E57" s="14"/>
      <c r="F57" s="142"/>
      <c r="G57" s="14">
        <f t="shared" ref="G57" si="2">SUM(G54:G56)</f>
        <v>0</v>
      </c>
      <c r="H57" s="24"/>
    </row>
    <row r="58" spans="1:9" ht="15.6" x14ac:dyDescent="0.3">
      <c r="A58" s="214" t="s">
        <v>479</v>
      </c>
      <c r="B58" s="215"/>
      <c r="C58" s="215"/>
      <c r="D58" s="215"/>
      <c r="E58" s="215"/>
      <c r="F58" s="215"/>
      <c r="G58" s="215"/>
      <c r="H58" s="216"/>
    </row>
    <row r="59" spans="1:9" ht="15.6" x14ac:dyDescent="0.3">
      <c r="A59" s="6" t="s">
        <v>137</v>
      </c>
      <c r="B59" s="6">
        <v>1</v>
      </c>
      <c r="C59" s="34" t="s">
        <v>138</v>
      </c>
      <c r="D59" s="138"/>
      <c r="E59" s="10"/>
      <c r="F59" s="138"/>
      <c r="G59" s="10">
        <v>250</v>
      </c>
      <c r="H59" s="7"/>
      <c r="I59" s="54"/>
    </row>
    <row r="60" spans="1:9" ht="15.6" x14ac:dyDescent="0.3">
      <c r="A60" s="6" t="s">
        <v>137</v>
      </c>
      <c r="B60" s="6">
        <v>2</v>
      </c>
      <c r="C60" s="34" t="s">
        <v>139</v>
      </c>
      <c r="D60" s="138"/>
      <c r="E60" s="10"/>
      <c r="F60" s="138"/>
      <c r="G60" s="10">
        <v>200</v>
      </c>
      <c r="H60" s="7"/>
      <c r="I60" s="54"/>
    </row>
    <row r="61" spans="1:9" ht="15.6" x14ac:dyDescent="0.3">
      <c r="A61" s="6" t="s">
        <v>137</v>
      </c>
      <c r="B61" s="6">
        <v>3</v>
      </c>
      <c r="C61" s="34" t="s">
        <v>140</v>
      </c>
      <c r="D61" s="138"/>
      <c r="E61" s="10"/>
      <c r="F61" s="138"/>
      <c r="G61" s="10">
        <v>200</v>
      </c>
      <c r="H61" s="7"/>
    </row>
    <row r="62" spans="1:9" ht="15.6" x14ac:dyDescent="0.3">
      <c r="A62" s="6" t="s">
        <v>137</v>
      </c>
      <c r="B62" s="6">
        <v>4</v>
      </c>
      <c r="C62" s="34" t="s">
        <v>480</v>
      </c>
      <c r="D62" s="138"/>
      <c r="E62" s="10"/>
      <c r="F62" s="138"/>
      <c r="G62" s="10">
        <v>500</v>
      </c>
      <c r="H62" s="7"/>
    </row>
    <row r="63" spans="1:9" ht="15.6" x14ac:dyDescent="0.3">
      <c r="A63" s="6" t="s">
        <v>137</v>
      </c>
      <c r="B63" s="6">
        <v>5</v>
      </c>
      <c r="C63" s="34" t="s">
        <v>141</v>
      </c>
      <c r="D63" s="138"/>
      <c r="E63" s="10"/>
      <c r="F63" s="138"/>
      <c r="G63" s="10">
        <v>500</v>
      </c>
      <c r="H63" s="7"/>
    </row>
    <row r="64" spans="1:9" ht="15.6" x14ac:dyDescent="0.3">
      <c r="A64" s="214" t="s">
        <v>15</v>
      </c>
      <c r="B64" s="215"/>
      <c r="C64" s="216"/>
      <c r="D64" s="142"/>
      <c r="E64" s="14"/>
      <c r="F64" s="142"/>
      <c r="G64" s="14">
        <f>SUM(G59:G63)</f>
        <v>1650</v>
      </c>
      <c r="H64" s="24"/>
    </row>
    <row r="65" spans="1:10" ht="15.6" x14ac:dyDescent="0.3">
      <c r="A65" s="39"/>
      <c r="B65" s="37"/>
      <c r="C65" s="37"/>
      <c r="D65" s="143"/>
      <c r="E65" s="78" t="s">
        <v>481</v>
      </c>
      <c r="F65" s="143"/>
      <c r="G65" s="78">
        <f>SUM(G64+G57+G52+G48+G42)</f>
        <v>13430</v>
      </c>
      <c r="H65" s="144"/>
      <c r="J65" s="54"/>
    </row>
    <row r="66" spans="1:10" ht="15.6" x14ac:dyDescent="0.3">
      <c r="A66" s="39"/>
      <c r="B66" s="37"/>
      <c r="C66" s="37"/>
      <c r="D66" s="143"/>
      <c r="E66" s="78"/>
      <c r="F66" s="143"/>
      <c r="G66" s="78"/>
      <c r="H66" s="144"/>
    </row>
    <row r="67" spans="1:10" ht="15.6" x14ac:dyDescent="0.3">
      <c r="A67" s="230" t="s">
        <v>482</v>
      </c>
      <c r="B67" s="231"/>
      <c r="C67" s="231"/>
      <c r="D67" s="231"/>
      <c r="E67" s="231"/>
      <c r="F67" s="231"/>
      <c r="G67" s="231"/>
      <c r="H67" s="232"/>
    </row>
    <row r="68" spans="1:10" ht="15.6" x14ac:dyDescent="0.3">
      <c r="A68" s="6" t="s">
        <v>161</v>
      </c>
      <c r="B68" s="6">
        <v>1</v>
      </c>
      <c r="C68" s="18" t="s">
        <v>483</v>
      </c>
      <c r="D68" s="10"/>
      <c r="E68" s="10"/>
      <c r="F68" s="9"/>
      <c r="G68" s="10">
        <v>25000</v>
      </c>
      <c r="H68" s="7"/>
    </row>
    <row r="69" spans="1:10" ht="15.6" x14ac:dyDescent="0.3">
      <c r="A69" s="6"/>
      <c r="B69" s="6"/>
      <c r="C69" s="18"/>
      <c r="D69" s="10"/>
      <c r="E69" s="10"/>
      <c r="F69" s="9"/>
      <c r="G69" s="10"/>
      <c r="H69" s="7"/>
    </row>
    <row r="70" spans="1:10" ht="15.6" x14ac:dyDescent="0.3">
      <c r="A70" s="6"/>
      <c r="B70" s="6"/>
      <c r="C70" s="18"/>
      <c r="D70" s="10"/>
      <c r="E70" s="10"/>
      <c r="F70" s="9"/>
      <c r="G70" s="10"/>
      <c r="H70" s="7"/>
    </row>
    <row r="71" spans="1:10" ht="15.6" x14ac:dyDescent="0.3">
      <c r="A71" s="214" t="s">
        <v>15</v>
      </c>
      <c r="B71" s="215"/>
      <c r="C71" s="216"/>
      <c r="D71" s="14"/>
      <c r="E71" s="14"/>
      <c r="F71" s="142"/>
      <c r="G71" s="14">
        <f>G68</f>
        <v>25000</v>
      </c>
      <c r="H71" s="145"/>
    </row>
    <row r="72" spans="1:10" ht="15.6" x14ac:dyDescent="0.3">
      <c r="A72" s="218" t="s">
        <v>436</v>
      </c>
      <c r="B72" s="218"/>
      <c r="C72" s="218"/>
      <c r="D72" s="20"/>
      <c r="E72" s="14"/>
      <c r="F72" s="20" t="e">
        <f>SUM(F64,F57,F52,F48,#REF!)</f>
        <v>#REF!</v>
      </c>
      <c r="G72" s="14">
        <f>SUM(G71,G65)</f>
        <v>38430</v>
      </c>
      <c r="H72" s="64"/>
    </row>
    <row r="73" spans="1:10" x14ac:dyDescent="0.3">
      <c r="I73" t="s">
        <v>484</v>
      </c>
      <c r="J73" s="146">
        <f>I32</f>
        <v>38430</v>
      </c>
    </row>
    <row r="74" spans="1:10" x14ac:dyDescent="0.3">
      <c r="F74">
        <f>150*5</f>
        <v>750</v>
      </c>
      <c r="I74" t="s">
        <v>485</v>
      </c>
      <c r="J74" s="147">
        <f>G72</f>
        <v>38430</v>
      </c>
    </row>
    <row r="75" spans="1:10" x14ac:dyDescent="0.3">
      <c r="J75" s="67">
        <f>SUM(G72-I32)</f>
        <v>0</v>
      </c>
    </row>
    <row r="76" spans="1:10" ht="18" x14ac:dyDescent="0.35">
      <c r="A76" s="233" t="s">
        <v>486</v>
      </c>
      <c r="B76" s="233"/>
      <c r="C76" s="233"/>
      <c r="D76" s="233"/>
      <c r="E76" s="233"/>
      <c r="F76" s="233"/>
      <c r="G76" s="233"/>
    </row>
    <row r="77" spans="1:10" ht="18" x14ac:dyDescent="0.35">
      <c r="A77" s="234" t="s">
        <v>5</v>
      </c>
      <c r="B77" s="234"/>
      <c r="C77" s="148" t="s">
        <v>77</v>
      </c>
      <c r="D77" s="149"/>
      <c r="E77" s="150"/>
      <c r="F77" s="149"/>
      <c r="G77" s="150">
        <f>I5</f>
        <v>10236</v>
      </c>
    </row>
    <row r="78" spans="1:10" ht="18" x14ac:dyDescent="0.35">
      <c r="A78" s="234" t="s">
        <v>17</v>
      </c>
      <c r="B78" s="234"/>
      <c r="C78" s="148" t="s">
        <v>78</v>
      </c>
      <c r="D78" s="149"/>
      <c r="E78" s="150"/>
      <c r="F78" s="149"/>
      <c r="G78" s="150">
        <f>I9</f>
        <v>360</v>
      </c>
    </row>
    <row r="79" spans="1:10" ht="18" x14ac:dyDescent="0.35">
      <c r="A79" s="234" t="s">
        <v>21</v>
      </c>
      <c r="B79" s="234"/>
      <c r="C79" s="148" t="s">
        <v>79</v>
      </c>
      <c r="D79" s="149">
        <f>SUM(D66:D67)</f>
        <v>0</v>
      </c>
      <c r="E79" s="150"/>
      <c r="F79" s="149"/>
      <c r="G79" s="150">
        <f>I17</f>
        <v>534</v>
      </c>
    </row>
    <row r="80" spans="1:10" ht="18" x14ac:dyDescent="0.35">
      <c r="A80" s="234" t="s">
        <v>27</v>
      </c>
      <c r="B80" s="234"/>
      <c r="C80" s="148" t="s">
        <v>80</v>
      </c>
      <c r="D80" s="149"/>
      <c r="E80" s="150"/>
      <c r="F80" s="149"/>
      <c r="G80" s="150">
        <f>I23</f>
        <v>2300</v>
      </c>
    </row>
    <row r="81" spans="1:7" ht="18" x14ac:dyDescent="0.35">
      <c r="A81" s="235" t="s">
        <v>34</v>
      </c>
      <c r="B81" s="235"/>
      <c r="C81" s="151" t="s">
        <v>487</v>
      </c>
      <c r="D81" s="152">
        <f>SUM(D73:D73)</f>
        <v>0</v>
      </c>
      <c r="E81" s="150"/>
      <c r="F81" s="149">
        <f t="shared" ref="F81" si="3">D81-E81</f>
        <v>0</v>
      </c>
      <c r="G81" s="150">
        <f>SUM(I26)</f>
        <v>0</v>
      </c>
    </row>
    <row r="82" spans="1:7" ht="18" x14ac:dyDescent="0.35">
      <c r="A82" s="229" t="s">
        <v>488</v>
      </c>
      <c r="B82" s="229"/>
      <c r="C82" s="229"/>
      <c r="D82" s="153"/>
      <c r="E82" s="107"/>
      <c r="F82" s="153"/>
      <c r="G82" s="107">
        <f>SUM(G77:G81)</f>
        <v>13430</v>
      </c>
    </row>
    <row r="83" spans="1:7" ht="18" x14ac:dyDescent="0.35">
      <c r="A83" s="234" t="s">
        <v>38</v>
      </c>
      <c r="B83" s="234"/>
      <c r="C83" s="154" t="s">
        <v>427</v>
      </c>
      <c r="D83" s="153"/>
      <c r="E83" s="107"/>
      <c r="F83" s="153"/>
      <c r="G83" s="107">
        <f>SUM(G71)</f>
        <v>25000</v>
      </c>
    </row>
    <row r="84" spans="1:7" ht="18" x14ac:dyDescent="0.35">
      <c r="A84" s="241" t="s">
        <v>15</v>
      </c>
      <c r="B84" s="241"/>
      <c r="C84" s="241"/>
      <c r="D84" s="155"/>
      <c r="E84" s="156"/>
      <c r="F84" s="155"/>
      <c r="G84" s="197">
        <f>SUM(G82:G83)</f>
        <v>38430</v>
      </c>
    </row>
    <row r="86" spans="1:7" ht="15.6" x14ac:dyDescent="0.3">
      <c r="A86" s="242" t="s">
        <v>489</v>
      </c>
      <c r="B86" s="242"/>
      <c r="C86" s="242"/>
      <c r="D86" s="242"/>
      <c r="E86" s="242"/>
      <c r="F86" s="242"/>
      <c r="G86" s="242"/>
    </row>
    <row r="87" spans="1:7" ht="15.6" x14ac:dyDescent="0.3">
      <c r="A87" s="236" t="s">
        <v>101</v>
      </c>
      <c r="B87" s="219"/>
      <c r="C87" s="43" t="s">
        <v>100</v>
      </c>
      <c r="D87" s="157"/>
      <c r="E87" s="158"/>
      <c r="F87" s="157"/>
      <c r="G87" s="159">
        <f>SUM(G42)</f>
        <v>11280</v>
      </c>
    </row>
    <row r="88" spans="1:7" ht="15.6" x14ac:dyDescent="0.3">
      <c r="A88" s="236" t="s">
        <v>116</v>
      </c>
      <c r="B88" s="219"/>
      <c r="C88" s="43" t="s">
        <v>115</v>
      </c>
      <c r="D88" s="157"/>
      <c r="E88" s="158"/>
      <c r="F88" s="157">
        <f>F73</f>
        <v>0</v>
      </c>
      <c r="G88" s="159">
        <f>SUM(G48)</f>
        <v>500</v>
      </c>
    </row>
    <row r="89" spans="1:7" ht="15.6" x14ac:dyDescent="0.3">
      <c r="A89" s="160"/>
      <c r="B89" s="7" t="s">
        <v>126</v>
      </c>
      <c r="C89" s="43" t="s">
        <v>125</v>
      </c>
      <c r="D89" s="157"/>
      <c r="E89" s="158"/>
      <c r="F89" s="157"/>
      <c r="G89" s="10">
        <f>SUM(G52)</f>
        <v>0</v>
      </c>
    </row>
    <row r="90" spans="1:7" ht="15.6" x14ac:dyDescent="0.3">
      <c r="A90" s="236" t="s">
        <v>132</v>
      </c>
      <c r="B90" s="219"/>
      <c r="C90" s="43" t="s">
        <v>131</v>
      </c>
      <c r="D90" s="157"/>
      <c r="E90" s="158"/>
      <c r="F90" s="157">
        <f>F77</f>
        <v>0</v>
      </c>
      <c r="G90" s="159">
        <f>SUM(G57)</f>
        <v>0</v>
      </c>
    </row>
    <row r="91" spans="1:7" ht="15.6" x14ac:dyDescent="0.3">
      <c r="A91" s="236" t="s">
        <v>137</v>
      </c>
      <c r="B91" s="219"/>
      <c r="C91" s="43" t="s">
        <v>136</v>
      </c>
      <c r="D91" s="157"/>
      <c r="E91" s="158"/>
      <c r="F91" s="157"/>
      <c r="G91" s="159">
        <f>SUM(G64)</f>
        <v>1650</v>
      </c>
    </row>
    <row r="92" spans="1:7" ht="16.2" thickBot="1" x14ac:dyDescent="0.35">
      <c r="A92" s="237" t="s">
        <v>143</v>
      </c>
      <c r="B92" s="238"/>
      <c r="C92" s="161" t="s">
        <v>490</v>
      </c>
      <c r="D92" s="162"/>
      <c r="E92" s="163"/>
      <c r="F92" s="162"/>
      <c r="G92" s="164">
        <f>SUM(G83)</f>
        <v>25000</v>
      </c>
    </row>
    <row r="93" spans="1:7" ht="18.600000000000001" thickBot="1" x14ac:dyDescent="0.4">
      <c r="A93" s="239" t="s">
        <v>187</v>
      </c>
      <c r="B93" s="240"/>
      <c r="C93" s="240"/>
      <c r="D93" s="165"/>
      <c r="E93" s="166">
        <f>SUM(E87:E92)</f>
        <v>0</v>
      </c>
      <c r="F93" s="165"/>
      <c r="G93" s="167">
        <f>SUM(G87:G92)</f>
        <v>38430</v>
      </c>
    </row>
  </sheetData>
  <mergeCells count="33">
    <mergeCell ref="A91:B91"/>
    <mergeCell ref="A92:B92"/>
    <mergeCell ref="A93:C93"/>
    <mergeCell ref="A83:B83"/>
    <mergeCell ref="A84:C84"/>
    <mergeCell ref="A86:G86"/>
    <mergeCell ref="A87:B87"/>
    <mergeCell ref="A88:B88"/>
    <mergeCell ref="A90:B90"/>
    <mergeCell ref="A82:C82"/>
    <mergeCell ref="A58:H58"/>
    <mergeCell ref="A64:C64"/>
    <mergeCell ref="A67:H67"/>
    <mergeCell ref="A71:C71"/>
    <mergeCell ref="A72:C72"/>
    <mergeCell ref="A76:G76"/>
    <mergeCell ref="A77:B77"/>
    <mergeCell ref="A78:B78"/>
    <mergeCell ref="A79:B79"/>
    <mergeCell ref="A80:B80"/>
    <mergeCell ref="A81:B81"/>
    <mergeCell ref="A57:C57"/>
    <mergeCell ref="A2:I2"/>
    <mergeCell ref="A6:I6"/>
    <mergeCell ref="A10:I10"/>
    <mergeCell ref="A18:I18"/>
    <mergeCell ref="A24:I24"/>
    <mergeCell ref="A28:I28"/>
    <mergeCell ref="G32:H32"/>
    <mergeCell ref="A36:H36"/>
    <mergeCell ref="A43:H43"/>
    <mergeCell ref="A48:C48"/>
    <mergeCell ref="A53:H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S36"/>
  <sheetViews>
    <sheetView topLeftCell="K25" zoomScale="178" workbookViewId="0">
      <selection activeCell="O19" sqref="O19"/>
    </sheetView>
  </sheetViews>
  <sheetFormatPr defaultColWidth="5.6640625" defaultRowHeight="15.6" x14ac:dyDescent="0.3"/>
  <cols>
    <col min="2" max="2" width="16.21875" customWidth="1"/>
    <col min="3" max="3" width="30.21875" style="61" customWidth="1"/>
    <col min="4" max="4" width="14.21875" style="61" customWidth="1"/>
    <col min="5" max="5" width="12.44140625" style="61" customWidth="1"/>
    <col min="6" max="6" width="11.6640625" style="61" customWidth="1"/>
    <col min="7" max="7" width="12.21875" style="61" customWidth="1"/>
    <col min="8" max="8" width="14.77734375" style="1" customWidth="1"/>
    <col min="9" max="9" width="14.5546875" style="1" customWidth="1"/>
    <col min="10" max="10" width="14.77734375" style="1" customWidth="1"/>
    <col min="11" max="11" width="14.5546875" customWidth="1"/>
    <col min="12" max="12" width="12.21875" customWidth="1"/>
    <col min="13" max="13" width="14.21875" customWidth="1"/>
    <col min="14" max="14" width="12.77734375" customWidth="1"/>
    <col min="15" max="15" width="9.21875" style="61" customWidth="1"/>
    <col min="16" max="16" width="8.21875" style="61" bestFit="1" customWidth="1"/>
    <col min="17" max="17" width="11.77734375" style="61" customWidth="1"/>
    <col min="18" max="18" width="11.109375" style="61" bestFit="1" customWidth="1"/>
    <col min="19" max="19" width="8.21875" style="61" bestFit="1" customWidth="1"/>
    <col min="20" max="16384" width="5.6640625" style="61"/>
  </cols>
  <sheetData>
    <row r="2" spans="1:19" x14ac:dyDescent="0.3">
      <c r="C2" s="49" t="s">
        <v>505</v>
      </c>
    </row>
    <row r="3" spans="1:19" ht="31.2" x14ac:dyDescent="0.3">
      <c r="A3" s="49" t="s">
        <v>549</v>
      </c>
      <c r="B3" s="49" t="s">
        <v>506</v>
      </c>
      <c r="D3" s="171" t="s">
        <v>507</v>
      </c>
      <c r="E3" s="171" t="s">
        <v>508</v>
      </c>
      <c r="F3" s="171" t="s">
        <v>509</v>
      </c>
      <c r="G3" s="57">
        <v>2019</v>
      </c>
      <c r="H3" s="170">
        <v>2020</v>
      </c>
      <c r="I3" s="170">
        <v>2021</v>
      </c>
      <c r="J3" s="170">
        <v>2022</v>
      </c>
      <c r="K3" s="170">
        <v>2023</v>
      </c>
      <c r="L3" s="170">
        <v>2024</v>
      </c>
      <c r="M3" s="170">
        <v>2025</v>
      </c>
      <c r="N3" s="170" t="s">
        <v>510</v>
      </c>
      <c r="O3" s="49" t="s">
        <v>511</v>
      </c>
    </row>
    <row r="4" spans="1:19" x14ac:dyDescent="0.3">
      <c r="A4">
        <v>1</v>
      </c>
      <c r="B4" t="s">
        <v>512</v>
      </c>
      <c r="C4" s="61" t="s">
        <v>513</v>
      </c>
      <c r="D4" s="61" t="s">
        <v>514</v>
      </c>
      <c r="E4" s="172">
        <v>30621</v>
      </c>
      <c r="F4" s="172">
        <v>39086</v>
      </c>
      <c r="G4" s="1">
        <v>3604</v>
      </c>
      <c r="H4" s="1">
        <v>4206</v>
      </c>
      <c r="I4" s="1">
        <v>4456</v>
      </c>
      <c r="J4" s="1">
        <v>5266</v>
      </c>
      <c r="K4" s="66">
        <v>5556</v>
      </c>
      <c r="L4" s="66">
        <v>5556</v>
      </c>
      <c r="M4" s="66">
        <v>5556</v>
      </c>
      <c r="N4" s="66">
        <f>O4*8*10*26</f>
        <v>8320</v>
      </c>
      <c r="O4" s="66">
        <v>4</v>
      </c>
      <c r="Q4" s="173"/>
      <c r="R4" s="173"/>
      <c r="S4" s="173"/>
    </row>
    <row r="5" spans="1:19" x14ac:dyDescent="0.3">
      <c r="A5">
        <v>2</v>
      </c>
      <c r="B5" t="s">
        <v>515</v>
      </c>
      <c r="C5" s="61" t="s">
        <v>516</v>
      </c>
      <c r="G5" s="1">
        <v>3904</v>
      </c>
      <c r="H5" s="1">
        <v>4206</v>
      </c>
      <c r="I5" s="1">
        <v>4206</v>
      </c>
      <c r="J5" s="1">
        <v>4988</v>
      </c>
      <c r="K5" s="66">
        <v>5266</v>
      </c>
      <c r="L5" s="66">
        <v>5266</v>
      </c>
      <c r="M5" s="66">
        <v>5266</v>
      </c>
      <c r="N5" s="66">
        <f>O5*8*10*26</f>
        <v>7280</v>
      </c>
      <c r="O5" s="66">
        <v>3.5</v>
      </c>
      <c r="R5" s="173"/>
    </row>
    <row r="6" spans="1:19" s="177" customFormat="1" x14ac:dyDescent="0.3">
      <c r="A6" s="176">
        <v>3</v>
      </c>
      <c r="B6" s="176"/>
      <c r="C6" s="177" t="s">
        <v>517</v>
      </c>
      <c r="G6" s="178">
        <v>4206</v>
      </c>
      <c r="H6" s="178">
        <v>4206</v>
      </c>
      <c r="I6" s="178">
        <v>4456</v>
      </c>
      <c r="J6" s="178">
        <v>4988</v>
      </c>
      <c r="K6" s="179">
        <v>5266</v>
      </c>
      <c r="L6" s="179"/>
      <c r="M6" s="179"/>
      <c r="N6" s="179">
        <f t="shared" ref="N6:N30" si="0">O6*8*10*26</f>
        <v>6240</v>
      </c>
      <c r="O6" s="179">
        <v>3</v>
      </c>
    </row>
    <row r="7" spans="1:19" s="177" customFormat="1" x14ac:dyDescent="0.3">
      <c r="A7" s="176">
        <v>4</v>
      </c>
      <c r="B7" s="176" t="s">
        <v>518</v>
      </c>
      <c r="C7" s="177" t="s">
        <v>519</v>
      </c>
      <c r="G7" s="178">
        <v>4051</v>
      </c>
      <c r="H7" s="178">
        <v>4206</v>
      </c>
      <c r="I7" s="178">
        <v>4206</v>
      </c>
      <c r="J7" s="178">
        <v>4988</v>
      </c>
      <c r="K7" s="179">
        <v>5266</v>
      </c>
      <c r="L7" s="179">
        <v>5266</v>
      </c>
      <c r="M7" s="179">
        <v>5266</v>
      </c>
      <c r="N7" s="179">
        <f t="shared" si="0"/>
        <v>6240</v>
      </c>
      <c r="O7" s="179">
        <v>3</v>
      </c>
      <c r="Q7" s="181"/>
    </row>
    <row r="8" spans="1:19" x14ac:dyDescent="0.3">
      <c r="A8">
        <v>5</v>
      </c>
      <c r="B8" t="s">
        <v>520</v>
      </c>
      <c r="C8" s="61" t="s">
        <v>521</v>
      </c>
      <c r="G8" s="1">
        <v>3094</v>
      </c>
      <c r="H8" s="1">
        <v>4206</v>
      </c>
      <c r="I8" s="1">
        <v>4206</v>
      </c>
      <c r="J8" s="1">
        <v>4988</v>
      </c>
      <c r="K8" s="66">
        <v>5266</v>
      </c>
      <c r="L8" s="66">
        <v>5266</v>
      </c>
      <c r="M8" s="66">
        <v>5266</v>
      </c>
      <c r="N8" s="66">
        <f t="shared" si="0"/>
        <v>7280</v>
      </c>
      <c r="O8" s="66">
        <v>3.5</v>
      </c>
      <c r="Q8" s="173"/>
      <c r="R8" s="173"/>
    </row>
    <row r="9" spans="1:19" x14ac:dyDescent="0.3">
      <c r="A9">
        <v>6</v>
      </c>
      <c r="B9" s="61" t="s">
        <v>550</v>
      </c>
      <c r="C9" s="61" t="s">
        <v>523</v>
      </c>
      <c r="G9" s="1">
        <v>3094</v>
      </c>
      <c r="H9" s="1">
        <v>4206</v>
      </c>
      <c r="I9" s="1">
        <v>4206</v>
      </c>
      <c r="J9" s="1">
        <v>5266</v>
      </c>
      <c r="K9" s="66">
        <v>5556</v>
      </c>
      <c r="L9" s="66">
        <v>5556</v>
      </c>
      <c r="M9" s="66">
        <v>5556</v>
      </c>
      <c r="N9" s="66">
        <f t="shared" si="0"/>
        <v>7280</v>
      </c>
      <c r="O9" s="66">
        <v>3.5</v>
      </c>
    </row>
    <row r="10" spans="1:19" s="177" customFormat="1" x14ac:dyDescent="0.3">
      <c r="A10" s="176">
        <v>7</v>
      </c>
      <c r="B10" s="176"/>
      <c r="C10" s="177" t="s">
        <v>524</v>
      </c>
      <c r="G10" s="178">
        <v>3094</v>
      </c>
      <c r="H10" s="178">
        <v>4206</v>
      </c>
      <c r="I10" s="180">
        <v>4456</v>
      </c>
      <c r="J10" s="178">
        <v>5266</v>
      </c>
      <c r="K10" s="178">
        <v>5266</v>
      </c>
      <c r="L10" s="178">
        <v>5266</v>
      </c>
      <c r="M10" s="178">
        <v>5266</v>
      </c>
      <c r="N10" s="179">
        <f t="shared" si="0"/>
        <v>6240</v>
      </c>
      <c r="O10" s="179">
        <v>3</v>
      </c>
    </row>
    <row r="11" spans="1:19" x14ac:dyDescent="0.3">
      <c r="A11">
        <v>8</v>
      </c>
      <c r="B11" t="s">
        <v>522</v>
      </c>
      <c r="C11" s="61" t="s">
        <v>524</v>
      </c>
      <c r="G11" s="1">
        <v>3094</v>
      </c>
      <c r="H11" s="1">
        <v>4206</v>
      </c>
      <c r="I11" s="1">
        <v>4206</v>
      </c>
      <c r="J11" s="1">
        <v>4618</v>
      </c>
      <c r="K11" s="1">
        <v>5266</v>
      </c>
      <c r="L11" s="1">
        <v>5266</v>
      </c>
      <c r="M11" s="1">
        <v>5266</v>
      </c>
      <c r="N11" s="66">
        <f t="shared" si="0"/>
        <v>7280</v>
      </c>
      <c r="O11" s="66">
        <v>3.5</v>
      </c>
      <c r="P11" s="173"/>
      <c r="Q11" s="173"/>
    </row>
    <row r="12" spans="1:19" s="177" customFormat="1" x14ac:dyDescent="0.3">
      <c r="A12" s="176">
        <v>9</v>
      </c>
      <c r="B12" s="176"/>
      <c r="C12" s="177" t="s">
        <v>552</v>
      </c>
      <c r="G12" s="178">
        <v>3904</v>
      </c>
      <c r="H12" s="178">
        <v>4206</v>
      </c>
      <c r="I12" s="178">
        <v>4206</v>
      </c>
      <c r="J12" s="178">
        <v>5266</v>
      </c>
      <c r="K12" s="178">
        <v>5266</v>
      </c>
      <c r="L12" s="178">
        <v>5266</v>
      </c>
      <c r="M12" s="178">
        <v>5266</v>
      </c>
      <c r="N12" s="179">
        <f t="shared" si="0"/>
        <v>6240</v>
      </c>
      <c r="O12" s="179">
        <v>3</v>
      </c>
      <c r="Q12" s="181"/>
      <c r="R12" s="181"/>
    </row>
    <row r="13" spans="1:19" x14ac:dyDescent="0.3">
      <c r="A13">
        <v>11</v>
      </c>
      <c r="B13" t="s">
        <v>525</v>
      </c>
      <c r="C13" s="61" t="s">
        <v>526</v>
      </c>
      <c r="G13" s="1">
        <v>4206</v>
      </c>
      <c r="H13" s="1">
        <v>4206</v>
      </c>
      <c r="I13" s="1">
        <v>4206</v>
      </c>
      <c r="J13" s="1">
        <v>4988</v>
      </c>
      <c r="K13" s="1">
        <v>5266</v>
      </c>
      <c r="L13" s="1">
        <v>5266</v>
      </c>
      <c r="M13" s="1">
        <v>5266</v>
      </c>
      <c r="N13" s="66">
        <f t="shared" si="0"/>
        <v>7280</v>
      </c>
      <c r="O13" s="66">
        <v>3.5</v>
      </c>
    </row>
    <row r="14" spans="1:19" s="177" customFormat="1" x14ac:dyDescent="0.3">
      <c r="A14" s="176">
        <v>12</v>
      </c>
      <c r="B14" s="176"/>
      <c r="C14" s="177" t="s">
        <v>527</v>
      </c>
      <c r="G14" s="178">
        <v>4206</v>
      </c>
      <c r="H14" s="178">
        <v>4206</v>
      </c>
      <c r="I14" s="178">
        <v>4716</v>
      </c>
      <c r="J14" s="181">
        <v>6438</v>
      </c>
      <c r="K14" s="179">
        <v>6784</v>
      </c>
      <c r="L14" s="179">
        <v>6784</v>
      </c>
      <c r="M14" s="179">
        <v>6784</v>
      </c>
      <c r="N14" s="179">
        <f t="shared" si="0"/>
        <v>6240</v>
      </c>
      <c r="O14" s="179">
        <v>3</v>
      </c>
    </row>
    <row r="15" spans="1:19" s="177" customFormat="1" x14ac:dyDescent="0.3">
      <c r="A15" s="176">
        <v>13</v>
      </c>
      <c r="B15" s="176"/>
      <c r="C15" s="177" t="s">
        <v>528</v>
      </c>
      <c r="G15" s="178">
        <v>4206</v>
      </c>
      <c r="H15" s="178">
        <v>4206</v>
      </c>
      <c r="I15" s="178">
        <v>4206</v>
      </c>
      <c r="J15" s="181">
        <v>6438</v>
      </c>
      <c r="K15" s="179">
        <v>6784</v>
      </c>
      <c r="L15" s="179">
        <v>6784</v>
      </c>
      <c r="M15" s="179">
        <v>6784</v>
      </c>
      <c r="N15" s="179">
        <f t="shared" si="0"/>
        <v>6240</v>
      </c>
      <c r="O15" s="179">
        <v>3</v>
      </c>
    </row>
    <row r="16" spans="1:19" s="177" customFormat="1" x14ac:dyDescent="0.3">
      <c r="A16" s="176">
        <v>14</v>
      </c>
      <c r="B16" s="176"/>
      <c r="C16" s="177" t="s">
        <v>551</v>
      </c>
      <c r="G16" s="178">
        <v>5266</v>
      </c>
      <c r="H16" s="178">
        <v>4206</v>
      </c>
      <c r="I16" s="178">
        <v>5266</v>
      </c>
      <c r="J16" s="178">
        <v>5410</v>
      </c>
      <c r="K16" s="179">
        <v>5749</v>
      </c>
      <c r="L16" s="179"/>
      <c r="M16" s="179"/>
      <c r="N16" s="179">
        <f t="shared" si="0"/>
        <v>6240</v>
      </c>
      <c r="O16" s="179">
        <v>3</v>
      </c>
      <c r="R16" s="181"/>
    </row>
    <row r="17" spans="1:18" s="177" customFormat="1" x14ac:dyDescent="0.3">
      <c r="A17" s="176">
        <v>15</v>
      </c>
      <c r="B17" s="176"/>
      <c r="C17" s="177" t="s">
        <v>529</v>
      </c>
      <c r="G17" s="178">
        <v>4206</v>
      </c>
      <c r="H17" s="178">
        <v>4206</v>
      </c>
      <c r="I17" s="178">
        <v>4206</v>
      </c>
      <c r="J17" s="178">
        <v>4988</v>
      </c>
      <c r="K17" s="178">
        <v>5266</v>
      </c>
      <c r="L17" s="178"/>
      <c r="M17" s="178"/>
      <c r="N17" s="179">
        <f t="shared" si="0"/>
        <v>6240</v>
      </c>
      <c r="O17" s="179">
        <v>3</v>
      </c>
      <c r="R17" s="181"/>
    </row>
    <row r="18" spans="1:18" x14ac:dyDescent="0.3">
      <c r="A18">
        <v>16</v>
      </c>
      <c r="B18" t="s">
        <v>530</v>
      </c>
      <c r="C18" s="61" t="s">
        <v>531</v>
      </c>
      <c r="G18" s="1">
        <v>5266</v>
      </c>
      <c r="H18" s="1">
        <v>5266</v>
      </c>
      <c r="I18" s="1">
        <v>5266</v>
      </c>
      <c r="J18" s="1">
        <v>5556</v>
      </c>
      <c r="K18" s="66">
        <v>5749</v>
      </c>
      <c r="L18" s="66">
        <v>5749</v>
      </c>
      <c r="M18" s="66">
        <v>5749</v>
      </c>
      <c r="N18" s="66">
        <f t="shared" si="0"/>
        <v>8320</v>
      </c>
      <c r="O18" s="66">
        <v>4</v>
      </c>
      <c r="P18" s="173"/>
      <c r="Q18" s="173"/>
      <c r="R18" s="173"/>
    </row>
    <row r="19" spans="1:18" s="177" customFormat="1" x14ac:dyDescent="0.3">
      <c r="A19" s="176">
        <v>17</v>
      </c>
      <c r="C19" s="177" t="s">
        <v>532</v>
      </c>
      <c r="G19" s="178">
        <v>4456</v>
      </c>
      <c r="H19" s="178">
        <v>4206</v>
      </c>
      <c r="I19" s="178">
        <v>4456</v>
      </c>
      <c r="J19" s="178">
        <v>5266</v>
      </c>
      <c r="K19" s="179">
        <v>5556</v>
      </c>
      <c r="L19" s="179">
        <v>5556</v>
      </c>
      <c r="M19" s="179">
        <v>5556</v>
      </c>
      <c r="N19" s="179">
        <f t="shared" si="0"/>
        <v>6240</v>
      </c>
      <c r="O19" s="179">
        <v>3</v>
      </c>
      <c r="Q19" s="181"/>
    </row>
    <row r="20" spans="1:18" s="177" customFormat="1" x14ac:dyDescent="0.3">
      <c r="A20" s="176">
        <v>18</v>
      </c>
      <c r="B20" s="176"/>
      <c r="C20" s="177" t="s">
        <v>533</v>
      </c>
      <c r="G20" s="178">
        <v>3904</v>
      </c>
      <c r="H20" s="178">
        <v>4206</v>
      </c>
      <c r="I20" s="178">
        <v>4206</v>
      </c>
      <c r="J20" s="178">
        <v>5266</v>
      </c>
      <c r="K20" s="179">
        <v>5556</v>
      </c>
      <c r="L20" s="179">
        <v>5556</v>
      </c>
      <c r="M20" s="179">
        <v>5556</v>
      </c>
      <c r="N20" s="179">
        <f t="shared" si="0"/>
        <v>6240</v>
      </c>
      <c r="O20" s="179">
        <v>3</v>
      </c>
    </row>
    <row r="21" spans="1:18" x14ac:dyDescent="0.3">
      <c r="A21">
        <v>19</v>
      </c>
      <c r="B21" t="s">
        <v>534</v>
      </c>
      <c r="C21" s="61" t="s">
        <v>535</v>
      </c>
      <c r="G21" s="1">
        <v>3094</v>
      </c>
      <c r="H21" s="1">
        <v>4206</v>
      </c>
      <c r="I21" s="1">
        <v>4456</v>
      </c>
      <c r="J21" s="1">
        <v>4618</v>
      </c>
      <c r="K21" s="66">
        <v>4716</v>
      </c>
      <c r="L21" s="1">
        <v>5266</v>
      </c>
      <c r="M21" s="1">
        <v>5266</v>
      </c>
      <c r="N21" s="66">
        <f t="shared" si="0"/>
        <v>7280</v>
      </c>
      <c r="O21" s="66">
        <v>3.5</v>
      </c>
    </row>
    <row r="22" spans="1:18" x14ac:dyDescent="0.3">
      <c r="A22">
        <v>20</v>
      </c>
      <c r="B22" t="s">
        <v>536</v>
      </c>
      <c r="C22" s="61" t="s">
        <v>535</v>
      </c>
      <c r="G22" s="1">
        <v>3094</v>
      </c>
      <c r="H22" s="1">
        <v>4206</v>
      </c>
      <c r="I22" s="1">
        <v>4456</v>
      </c>
      <c r="J22" s="1">
        <v>4716</v>
      </c>
      <c r="K22" s="66">
        <v>4988</v>
      </c>
      <c r="L22" s="1">
        <v>5266</v>
      </c>
      <c r="M22" s="1">
        <v>5266</v>
      </c>
      <c r="N22" s="66">
        <f t="shared" si="0"/>
        <v>7280</v>
      </c>
      <c r="O22" s="66">
        <v>3.5</v>
      </c>
    </row>
    <row r="23" spans="1:18" s="177" customFormat="1" x14ac:dyDescent="0.3">
      <c r="A23" s="176">
        <v>21</v>
      </c>
      <c r="B23" s="176"/>
      <c r="C23" s="177" t="s">
        <v>537</v>
      </c>
      <c r="G23" s="178">
        <v>5266</v>
      </c>
      <c r="H23" s="178">
        <v>4206</v>
      </c>
      <c r="I23" s="178">
        <v>4206</v>
      </c>
      <c r="J23" s="178">
        <v>4988</v>
      </c>
      <c r="K23" s="179">
        <v>5266</v>
      </c>
      <c r="L23" s="179">
        <v>5266</v>
      </c>
      <c r="M23" s="179">
        <v>5266</v>
      </c>
      <c r="N23" s="179">
        <f t="shared" si="0"/>
        <v>6240</v>
      </c>
      <c r="O23" s="179">
        <v>3</v>
      </c>
    </row>
    <row r="24" spans="1:18" s="177" customFormat="1" x14ac:dyDescent="0.3">
      <c r="A24" s="176">
        <v>22</v>
      </c>
      <c r="B24" s="176"/>
      <c r="C24" s="177" t="s">
        <v>538</v>
      </c>
      <c r="G24" s="178"/>
      <c r="H24" s="178">
        <v>4206</v>
      </c>
      <c r="I24" s="178">
        <v>4206</v>
      </c>
      <c r="J24" s="178">
        <v>5266</v>
      </c>
      <c r="K24" s="179">
        <v>5556</v>
      </c>
      <c r="L24" s="179">
        <v>5556</v>
      </c>
      <c r="M24" s="179">
        <v>5556</v>
      </c>
      <c r="N24" s="179">
        <f t="shared" si="0"/>
        <v>6240</v>
      </c>
      <c r="O24" s="179">
        <v>3</v>
      </c>
      <c r="Q24" s="178"/>
      <c r="R24" s="182"/>
    </row>
    <row r="25" spans="1:18" s="177" customFormat="1" x14ac:dyDescent="0.3">
      <c r="A25" s="176">
        <v>23</v>
      </c>
      <c r="C25" s="177" t="s">
        <v>539</v>
      </c>
      <c r="G25" s="178">
        <v>2829</v>
      </c>
      <c r="H25" s="178">
        <v>4206</v>
      </c>
      <c r="I25" s="178">
        <v>4206</v>
      </c>
      <c r="J25" s="178">
        <v>4618</v>
      </c>
      <c r="K25" s="179">
        <v>4716</v>
      </c>
      <c r="L25" s="179">
        <v>5266</v>
      </c>
      <c r="M25" s="179">
        <v>5266</v>
      </c>
      <c r="N25" s="179">
        <f t="shared" si="0"/>
        <v>6240</v>
      </c>
      <c r="O25" s="179">
        <v>3</v>
      </c>
      <c r="P25" s="181"/>
    </row>
    <row r="26" spans="1:18" x14ac:dyDescent="0.3">
      <c r="A26">
        <v>24</v>
      </c>
      <c r="B26" t="s">
        <v>540</v>
      </c>
      <c r="C26" s="61" t="s">
        <v>541</v>
      </c>
      <c r="G26" s="1">
        <v>2829</v>
      </c>
      <c r="H26" s="1">
        <v>4206</v>
      </c>
      <c r="I26" s="1">
        <v>4456</v>
      </c>
      <c r="J26" s="1">
        <v>5266</v>
      </c>
      <c r="K26" s="66">
        <v>5556</v>
      </c>
      <c r="L26" s="66">
        <v>5556</v>
      </c>
      <c r="M26" s="66">
        <v>5556</v>
      </c>
      <c r="N26" s="66">
        <f t="shared" si="0"/>
        <v>7280</v>
      </c>
      <c r="O26" s="66">
        <v>3.5</v>
      </c>
      <c r="R26" s="173"/>
    </row>
    <row r="27" spans="1:18" x14ac:dyDescent="0.3">
      <c r="A27">
        <v>25</v>
      </c>
      <c r="B27" t="s">
        <v>542</v>
      </c>
      <c r="C27" s="61" t="s">
        <v>543</v>
      </c>
      <c r="G27" s="1">
        <v>2829</v>
      </c>
      <c r="H27" s="1">
        <v>4206</v>
      </c>
      <c r="I27" s="1">
        <v>4456</v>
      </c>
      <c r="J27" s="1">
        <v>4618</v>
      </c>
      <c r="K27" s="66">
        <v>4716</v>
      </c>
      <c r="L27" s="66">
        <v>5556</v>
      </c>
      <c r="M27" s="66">
        <v>5556</v>
      </c>
      <c r="N27" s="66">
        <f t="shared" si="0"/>
        <v>7280</v>
      </c>
      <c r="O27" s="66">
        <v>3.5</v>
      </c>
    </row>
    <row r="28" spans="1:18" x14ac:dyDescent="0.3">
      <c r="A28">
        <v>26</v>
      </c>
      <c r="B28" t="s">
        <v>544</v>
      </c>
      <c r="C28" s="61" t="s">
        <v>545</v>
      </c>
      <c r="G28" s="1">
        <v>2829</v>
      </c>
      <c r="H28" s="1">
        <v>4206</v>
      </c>
      <c r="I28" s="1">
        <v>4206</v>
      </c>
      <c r="J28" s="1">
        <v>4988</v>
      </c>
      <c r="K28" s="66">
        <v>5266</v>
      </c>
      <c r="L28" s="66">
        <v>5556</v>
      </c>
      <c r="M28" s="66">
        <v>5556</v>
      </c>
      <c r="N28" s="66">
        <f t="shared" si="0"/>
        <v>7280</v>
      </c>
      <c r="O28" s="66">
        <v>3.5</v>
      </c>
    </row>
    <row r="29" spans="1:18" x14ac:dyDescent="0.3">
      <c r="A29">
        <v>27</v>
      </c>
      <c r="B29" t="s">
        <v>546</v>
      </c>
      <c r="C29" s="61" t="s">
        <v>547</v>
      </c>
      <c r="G29" s="1">
        <v>2829</v>
      </c>
      <c r="H29" s="1">
        <v>4206</v>
      </c>
      <c r="I29" s="1">
        <v>4456</v>
      </c>
      <c r="J29" s="1">
        <v>5266</v>
      </c>
      <c r="K29" s="66">
        <v>5556</v>
      </c>
      <c r="L29" s="66">
        <v>5556</v>
      </c>
      <c r="M29" s="66">
        <v>5556</v>
      </c>
      <c r="N29" s="66">
        <f t="shared" si="0"/>
        <v>7280</v>
      </c>
      <c r="O29" s="66">
        <v>3.5</v>
      </c>
    </row>
    <row r="30" spans="1:18" x14ac:dyDescent="0.3">
      <c r="A30">
        <v>28</v>
      </c>
      <c r="B30" t="s">
        <v>548</v>
      </c>
      <c r="C30" s="61" t="s">
        <v>545</v>
      </c>
      <c r="H30" s="61"/>
      <c r="I30" s="61"/>
      <c r="J30" s="61"/>
      <c r="K30" s="66">
        <v>4716</v>
      </c>
      <c r="L30" s="66">
        <v>5266</v>
      </c>
      <c r="M30" s="66">
        <v>5266</v>
      </c>
      <c r="N30" s="66">
        <f t="shared" si="0"/>
        <v>7280</v>
      </c>
      <c r="O30" s="66">
        <v>3.5</v>
      </c>
    </row>
    <row r="31" spans="1:18" x14ac:dyDescent="0.3">
      <c r="H31" s="61"/>
      <c r="I31" s="61"/>
      <c r="J31" s="61"/>
      <c r="K31" s="66"/>
      <c r="L31" s="66"/>
      <c r="M31" s="66"/>
      <c r="N31" s="66"/>
      <c r="O31" s="66"/>
    </row>
    <row r="32" spans="1:18" x14ac:dyDescent="0.3">
      <c r="G32" s="174">
        <f>SUM(G4:G29)</f>
        <v>93360</v>
      </c>
      <c r="H32" s="1">
        <f>SUM(H4:H29)</f>
        <v>110416</v>
      </c>
      <c r="I32" s="1">
        <f>SUM(I4:I29)</f>
        <v>114236</v>
      </c>
      <c r="J32" s="1">
        <f>SUM(J4:J29)</f>
        <v>134328</v>
      </c>
      <c r="K32" s="54">
        <f>SUM(K4:K30)</f>
        <v>145736</v>
      </c>
      <c r="L32" s="54">
        <f>SUM(L4:L30)</f>
        <v>132513</v>
      </c>
      <c r="M32" s="54">
        <f>SUM(M4:M30)</f>
        <v>132513</v>
      </c>
      <c r="N32" s="54">
        <f>SUM(N4:N30)</f>
        <v>185120</v>
      </c>
      <c r="O32" s="61" t="s">
        <v>202</v>
      </c>
      <c r="Q32" s="173"/>
    </row>
    <row r="34" spans="7:15" x14ac:dyDescent="0.3">
      <c r="G34" s="174"/>
      <c r="L34" s="54"/>
      <c r="M34" s="54"/>
      <c r="N34" s="54">
        <f>SUM(N4:N30)</f>
        <v>185120</v>
      </c>
      <c r="O34" s="173"/>
    </row>
    <row r="35" spans="7:15" x14ac:dyDescent="0.3">
      <c r="G35" s="174"/>
      <c r="J35" s="1">
        <f>138946-J32</f>
        <v>4618</v>
      </c>
    </row>
    <row r="36" spans="7:15" x14ac:dyDescent="0.3">
      <c r="G36" s="175"/>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81"/>
  <sheetViews>
    <sheetView zoomScale="115" zoomScaleNormal="115" workbookViewId="0">
      <selection activeCell="A10" sqref="A10"/>
    </sheetView>
  </sheetViews>
  <sheetFormatPr defaultRowHeight="14.4" x14ac:dyDescent="0.3"/>
  <cols>
    <col min="1" max="1" width="234.77734375" customWidth="1"/>
  </cols>
  <sheetData>
    <row r="2" spans="1:1" ht="18" x14ac:dyDescent="0.35">
      <c r="A2" s="200" t="s">
        <v>733</v>
      </c>
    </row>
    <row r="3" spans="1:1" ht="18" x14ac:dyDescent="0.35">
      <c r="A3" s="201"/>
    </row>
    <row r="4" spans="1:1" ht="15.6" x14ac:dyDescent="0.3">
      <c r="A4" s="202" t="s">
        <v>725</v>
      </c>
    </row>
    <row r="5" spans="1:1" ht="15.6" x14ac:dyDescent="0.3">
      <c r="A5" s="202" t="s">
        <v>726</v>
      </c>
    </row>
    <row r="6" spans="1:1" ht="15.6" x14ac:dyDescent="0.3">
      <c r="A6" s="202" t="s">
        <v>734</v>
      </c>
    </row>
    <row r="7" spans="1:1" ht="15.6" x14ac:dyDescent="0.3">
      <c r="A7" s="202" t="s">
        <v>735</v>
      </c>
    </row>
    <row r="8" spans="1:1" ht="15.6" x14ac:dyDescent="0.3">
      <c r="A8" s="202"/>
    </row>
    <row r="9" spans="1:1" ht="19.5" customHeight="1" x14ac:dyDescent="0.3">
      <c r="A9" s="203" t="s">
        <v>727</v>
      </c>
    </row>
    <row r="10" spans="1:1" ht="15.6" x14ac:dyDescent="0.3">
      <c r="A10" s="202" t="s">
        <v>742</v>
      </c>
    </row>
    <row r="11" spans="1:1" ht="15.6" x14ac:dyDescent="0.3">
      <c r="A11" s="202" t="s">
        <v>736</v>
      </c>
    </row>
    <row r="12" spans="1:1" ht="15.6" x14ac:dyDescent="0.3">
      <c r="A12" s="202" t="s">
        <v>728</v>
      </c>
    </row>
    <row r="13" spans="1:1" ht="15.6" x14ac:dyDescent="0.3">
      <c r="A13" s="202"/>
    </row>
    <row r="14" spans="1:1" ht="15.6" x14ac:dyDescent="0.3">
      <c r="A14" s="202" t="s">
        <v>737</v>
      </c>
    </row>
    <row r="15" spans="1:1" ht="15.6" x14ac:dyDescent="0.3">
      <c r="A15" s="202" t="s">
        <v>738</v>
      </c>
    </row>
    <row r="16" spans="1:1" ht="15.6" x14ac:dyDescent="0.3">
      <c r="A16" s="202" t="s">
        <v>729</v>
      </c>
    </row>
    <row r="17" spans="1:1" ht="15.6" x14ac:dyDescent="0.3">
      <c r="A17" s="202"/>
    </row>
    <row r="18" spans="1:1" ht="15.6" x14ac:dyDescent="0.3">
      <c r="A18" s="202" t="s">
        <v>730</v>
      </c>
    </row>
    <row r="19" spans="1:1" ht="15.6" x14ac:dyDescent="0.3">
      <c r="A19" s="202" t="s">
        <v>739</v>
      </c>
    </row>
    <row r="20" spans="1:1" ht="15.6" x14ac:dyDescent="0.3">
      <c r="A20" s="202"/>
    </row>
    <row r="21" spans="1:1" ht="15.6" x14ac:dyDescent="0.3">
      <c r="A21" s="202" t="s">
        <v>731</v>
      </c>
    </row>
    <row r="22" spans="1:1" ht="15.6" x14ac:dyDescent="0.3">
      <c r="A22" s="202"/>
    </row>
    <row r="23" spans="1:1" ht="15.6" x14ac:dyDescent="0.3">
      <c r="A23" s="202"/>
    </row>
    <row r="24" spans="1:1" ht="15.6" x14ac:dyDescent="0.3">
      <c r="A24" s="202" t="s">
        <v>732</v>
      </c>
    </row>
    <row r="25" spans="1:1" ht="15.6" x14ac:dyDescent="0.3">
      <c r="A25" s="202"/>
    </row>
    <row r="26" spans="1:1" ht="15.6" x14ac:dyDescent="0.3">
      <c r="A26" s="202"/>
    </row>
    <row r="27" spans="1:1" ht="15.6" x14ac:dyDescent="0.3">
      <c r="A27" s="202"/>
    </row>
    <row r="28" spans="1:1" ht="15.6" x14ac:dyDescent="0.3">
      <c r="A28" s="202" t="s">
        <v>740</v>
      </c>
    </row>
    <row r="29" spans="1:1" ht="15.6" x14ac:dyDescent="0.3">
      <c r="A29" s="202" t="s">
        <v>741</v>
      </c>
    </row>
    <row r="30" spans="1:1" ht="15.6" x14ac:dyDescent="0.3">
      <c r="A30" s="202"/>
    </row>
    <row r="31" spans="1:1" ht="15.6" x14ac:dyDescent="0.3">
      <c r="A31" s="202"/>
    </row>
    <row r="32" spans="1:1" ht="15.6" x14ac:dyDescent="0.3">
      <c r="A32" s="202"/>
    </row>
    <row r="33" spans="1:1" ht="15.6" x14ac:dyDescent="0.3">
      <c r="A33" s="202"/>
    </row>
    <row r="34" spans="1:1" ht="15.6" x14ac:dyDescent="0.3">
      <c r="A34" s="202"/>
    </row>
    <row r="35" spans="1:1" ht="15.6" x14ac:dyDescent="0.3">
      <c r="A35" s="202"/>
    </row>
    <row r="36" spans="1:1" ht="15.6" x14ac:dyDescent="0.3">
      <c r="A36" s="202"/>
    </row>
    <row r="37" spans="1:1" ht="15.6" x14ac:dyDescent="0.3">
      <c r="A37" s="202"/>
    </row>
    <row r="38" spans="1:1" ht="15.6" x14ac:dyDescent="0.3">
      <c r="A38" s="202"/>
    </row>
    <row r="39" spans="1:1" ht="15.6" x14ac:dyDescent="0.3">
      <c r="A39" s="202"/>
    </row>
    <row r="40" spans="1:1" ht="15.6" x14ac:dyDescent="0.3">
      <c r="A40" s="202"/>
    </row>
    <row r="41" spans="1:1" ht="15.6" x14ac:dyDescent="0.3">
      <c r="A41" s="202"/>
    </row>
    <row r="42" spans="1:1" ht="15.6" x14ac:dyDescent="0.3">
      <c r="A42" s="202"/>
    </row>
    <row r="43" spans="1:1" ht="15.6" x14ac:dyDescent="0.3">
      <c r="A43" s="202"/>
    </row>
    <row r="44" spans="1:1" ht="15.6" x14ac:dyDescent="0.3">
      <c r="A44" s="202"/>
    </row>
    <row r="45" spans="1:1" ht="15.6" x14ac:dyDescent="0.3">
      <c r="A45" s="202"/>
    </row>
    <row r="46" spans="1:1" ht="15.6" x14ac:dyDescent="0.3">
      <c r="A46" s="202"/>
    </row>
    <row r="47" spans="1:1" ht="15.6" x14ac:dyDescent="0.3">
      <c r="A47" s="202"/>
    </row>
    <row r="48" spans="1:1" ht="15.6" x14ac:dyDescent="0.3">
      <c r="A48" s="202"/>
    </row>
    <row r="49" spans="1:1" ht="15.6" x14ac:dyDescent="0.3">
      <c r="A49" s="202"/>
    </row>
    <row r="50" spans="1:1" ht="15.6" x14ac:dyDescent="0.3">
      <c r="A50" s="202"/>
    </row>
    <row r="51" spans="1:1" ht="15.6" x14ac:dyDescent="0.3">
      <c r="A51" s="202"/>
    </row>
    <row r="52" spans="1:1" ht="15.6" x14ac:dyDescent="0.3">
      <c r="A52" s="202"/>
    </row>
    <row r="53" spans="1:1" ht="15.6" x14ac:dyDescent="0.3">
      <c r="A53" s="202"/>
    </row>
    <row r="54" spans="1:1" ht="15.6" x14ac:dyDescent="0.3">
      <c r="A54" s="202"/>
    </row>
    <row r="55" spans="1:1" ht="15.6" x14ac:dyDescent="0.3">
      <c r="A55" s="202"/>
    </row>
    <row r="56" spans="1:1" ht="15.6" x14ac:dyDescent="0.3">
      <c r="A56" s="202"/>
    </row>
    <row r="57" spans="1:1" ht="18" x14ac:dyDescent="0.35">
      <c r="A57" s="201"/>
    </row>
    <row r="58" spans="1:1" ht="18" x14ac:dyDescent="0.35">
      <c r="A58" s="201"/>
    </row>
    <row r="59" spans="1:1" ht="18" x14ac:dyDescent="0.35">
      <c r="A59" s="201"/>
    </row>
    <row r="60" spans="1:1" ht="18" x14ac:dyDescent="0.35">
      <c r="A60" s="201"/>
    </row>
    <row r="61" spans="1:1" ht="18" x14ac:dyDescent="0.35">
      <c r="A61" s="201"/>
    </row>
    <row r="62" spans="1:1" ht="18" x14ac:dyDescent="0.35">
      <c r="A62" s="201"/>
    </row>
    <row r="63" spans="1:1" ht="18" x14ac:dyDescent="0.35">
      <c r="A63" s="201"/>
    </row>
    <row r="64" spans="1:1" ht="18" x14ac:dyDescent="0.35">
      <c r="A64" s="201"/>
    </row>
    <row r="65" spans="1:1" ht="18" x14ac:dyDescent="0.35">
      <c r="A65" s="201"/>
    </row>
    <row r="66" spans="1:1" ht="18" x14ac:dyDescent="0.35">
      <c r="A66" s="201"/>
    </row>
    <row r="67" spans="1:1" ht="18" x14ac:dyDescent="0.35">
      <c r="A67" s="201"/>
    </row>
    <row r="68" spans="1:1" ht="18" x14ac:dyDescent="0.35">
      <c r="A68" s="201"/>
    </row>
    <row r="69" spans="1:1" ht="18" x14ac:dyDescent="0.35">
      <c r="A69" s="201"/>
    </row>
    <row r="70" spans="1:1" ht="18" x14ac:dyDescent="0.35">
      <c r="A70" s="201"/>
    </row>
    <row r="71" spans="1:1" ht="18" x14ac:dyDescent="0.35">
      <c r="A71" s="201"/>
    </row>
    <row r="72" spans="1:1" ht="18" x14ac:dyDescent="0.35">
      <c r="A72" s="201"/>
    </row>
    <row r="73" spans="1:1" ht="18" x14ac:dyDescent="0.35">
      <c r="A73" s="201"/>
    </row>
    <row r="74" spans="1:1" ht="18" x14ac:dyDescent="0.35">
      <c r="A74" s="201"/>
    </row>
    <row r="75" spans="1:1" ht="18" x14ac:dyDescent="0.35">
      <c r="A75" s="201"/>
    </row>
    <row r="76" spans="1:1" ht="18" x14ac:dyDescent="0.35">
      <c r="A76" s="201"/>
    </row>
    <row r="77" spans="1:1" ht="18" x14ac:dyDescent="0.35">
      <c r="A77" s="201"/>
    </row>
    <row r="78" spans="1:1" ht="18" x14ac:dyDescent="0.35">
      <c r="A78" s="201"/>
    </row>
    <row r="79" spans="1:1" ht="18" x14ac:dyDescent="0.35">
      <c r="A79" s="201"/>
    </row>
    <row r="80" spans="1:1" ht="18" x14ac:dyDescent="0.35">
      <c r="A80" s="201"/>
    </row>
    <row r="81" spans="1:1" ht="18" x14ac:dyDescent="0.35">
      <c r="A81" s="20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28"/>
  <sheetViews>
    <sheetView topLeftCell="A27" workbookViewId="0">
      <selection activeCell="E2" sqref="E2"/>
    </sheetView>
  </sheetViews>
  <sheetFormatPr defaultRowHeight="14.4" x14ac:dyDescent="0.3"/>
  <cols>
    <col min="1" max="1" width="18.21875" customWidth="1"/>
    <col min="2" max="2" width="12" customWidth="1"/>
    <col min="5" max="5" width="17.77734375" customWidth="1"/>
    <col min="6" max="7" width="12.77734375" bestFit="1" customWidth="1"/>
    <col min="8" max="8" width="12.21875" bestFit="1" customWidth="1"/>
    <col min="9" max="9" width="10" customWidth="1"/>
    <col min="10" max="13" width="10.88671875" customWidth="1"/>
  </cols>
  <sheetData>
    <row r="2" spans="1:13" x14ac:dyDescent="0.3">
      <c r="A2" t="s">
        <v>561</v>
      </c>
    </row>
    <row r="3" spans="1:13" x14ac:dyDescent="0.3">
      <c r="A3" t="s">
        <v>562</v>
      </c>
    </row>
    <row r="4" spans="1:13" x14ac:dyDescent="0.3">
      <c r="A4" t="s">
        <v>563</v>
      </c>
      <c r="F4" s="183" t="s">
        <v>564</v>
      </c>
    </row>
    <row r="5" spans="1:13" x14ac:dyDescent="0.3">
      <c r="A5" t="s">
        <v>565</v>
      </c>
      <c r="F5" s="183">
        <v>2019</v>
      </c>
      <c r="G5" s="184"/>
      <c r="H5" s="184"/>
    </row>
    <row r="6" spans="1:13" ht="16.8" customHeight="1" x14ac:dyDescent="0.3">
      <c r="F6" s="183" t="s">
        <v>566</v>
      </c>
      <c r="G6" s="183" t="s">
        <v>566</v>
      </c>
      <c r="H6" s="183" t="s">
        <v>567</v>
      </c>
      <c r="I6" s="183" t="s">
        <v>567</v>
      </c>
      <c r="J6" s="183" t="s">
        <v>567</v>
      </c>
      <c r="K6" s="183" t="s">
        <v>567</v>
      </c>
      <c r="L6" s="183" t="s">
        <v>567</v>
      </c>
      <c r="M6" s="183" t="s">
        <v>567</v>
      </c>
    </row>
    <row r="7" spans="1:13" ht="15" customHeight="1" x14ac:dyDescent="0.3">
      <c r="A7" s="184" t="s">
        <v>568</v>
      </c>
      <c r="F7" s="185">
        <v>2018</v>
      </c>
      <c r="G7" s="183">
        <v>2019</v>
      </c>
      <c r="H7" s="185">
        <v>2020</v>
      </c>
      <c r="I7" s="184">
        <v>2021</v>
      </c>
      <c r="J7" s="184">
        <v>2022</v>
      </c>
      <c r="K7" s="184">
        <v>2023</v>
      </c>
      <c r="L7" s="184">
        <v>2024</v>
      </c>
      <c r="M7" s="184">
        <v>2025</v>
      </c>
    </row>
    <row r="8" spans="1:13" x14ac:dyDescent="0.3">
      <c r="H8" s="186"/>
      <c r="I8" s="186"/>
      <c r="J8" s="186"/>
      <c r="K8" s="186"/>
      <c r="L8" s="186"/>
      <c r="M8" s="186"/>
    </row>
    <row r="9" spans="1:13" x14ac:dyDescent="0.3">
      <c r="A9" t="s">
        <v>569</v>
      </c>
      <c r="F9" s="186">
        <v>40</v>
      </c>
      <c r="G9" s="186">
        <v>20</v>
      </c>
      <c r="H9" s="186">
        <v>20</v>
      </c>
      <c r="I9" s="186">
        <v>20</v>
      </c>
      <c r="J9" s="186">
        <v>20</v>
      </c>
      <c r="K9" s="186">
        <v>20</v>
      </c>
      <c r="L9" s="186">
        <v>20</v>
      </c>
      <c r="M9" s="186">
        <v>20</v>
      </c>
    </row>
    <row r="10" spans="1:13" x14ac:dyDescent="0.3">
      <c r="A10" t="s">
        <v>570</v>
      </c>
      <c r="F10" s="186">
        <v>50</v>
      </c>
      <c r="G10" s="186">
        <v>50</v>
      </c>
      <c r="H10" s="186">
        <v>50</v>
      </c>
      <c r="I10" s="186">
        <v>50</v>
      </c>
      <c r="J10" s="186">
        <v>50</v>
      </c>
      <c r="K10" s="186">
        <v>50</v>
      </c>
      <c r="L10" s="186">
        <v>50</v>
      </c>
      <c r="M10" s="186">
        <v>50</v>
      </c>
    </row>
    <row r="11" spans="1:13" x14ac:dyDescent="0.3">
      <c r="A11" t="s">
        <v>571</v>
      </c>
      <c r="F11" s="186">
        <v>100</v>
      </c>
      <c r="G11" s="186">
        <v>100</v>
      </c>
      <c r="H11" s="186">
        <v>100</v>
      </c>
      <c r="I11" s="186">
        <v>100</v>
      </c>
      <c r="J11" s="186">
        <v>100</v>
      </c>
      <c r="K11" s="186">
        <v>100</v>
      </c>
      <c r="L11" s="186">
        <v>100</v>
      </c>
      <c r="M11" s="186">
        <v>100</v>
      </c>
    </row>
    <row r="12" spans="1:13" x14ac:dyDescent="0.3">
      <c r="A12" t="s">
        <v>572</v>
      </c>
      <c r="F12" s="186">
        <v>40</v>
      </c>
      <c r="G12" s="186">
        <v>40</v>
      </c>
      <c r="H12" s="186">
        <v>40</v>
      </c>
      <c r="I12" s="186">
        <v>40</v>
      </c>
      <c r="J12" s="186">
        <v>40</v>
      </c>
      <c r="K12" s="186">
        <v>40</v>
      </c>
      <c r="L12" s="186">
        <v>40</v>
      </c>
      <c r="M12" s="186">
        <v>40</v>
      </c>
    </row>
    <row r="13" spans="1:13" x14ac:dyDescent="0.3">
      <c r="A13" t="s">
        <v>573</v>
      </c>
      <c r="F13" s="186">
        <v>100</v>
      </c>
      <c r="G13" s="186">
        <v>100</v>
      </c>
      <c r="H13" s="186">
        <v>100</v>
      </c>
      <c r="I13" s="186">
        <v>100</v>
      </c>
      <c r="J13" s="186">
        <v>100</v>
      </c>
      <c r="K13" s="186">
        <v>100</v>
      </c>
      <c r="L13" s="186">
        <v>100</v>
      </c>
      <c r="M13" s="186">
        <v>100</v>
      </c>
    </row>
    <row r="14" spans="1:13" x14ac:dyDescent="0.3">
      <c r="A14" t="s">
        <v>574</v>
      </c>
      <c r="F14" s="186">
        <v>20</v>
      </c>
      <c r="G14" s="186">
        <v>10</v>
      </c>
      <c r="H14" s="186">
        <v>10</v>
      </c>
      <c r="I14" s="186">
        <v>10</v>
      </c>
      <c r="J14" s="186">
        <v>10</v>
      </c>
      <c r="K14" s="186">
        <v>10</v>
      </c>
      <c r="L14" s="186">
        <v>10</v>
      </c>
      <c r="M14" s="186">
        <v>10</v>
      </c>
    </row>
    <row r="15" spans="1:13" x14ac:dyDescent="0.3">
      <c r="A15" t="s">
        <v>575</v>
      </c>
      <c r="F15" s="186">
        <v>50</v>
      </c>
      <c r="G15" s="186">
        <v>50</v>
      </c>
      <c r="H15" s="186">
        <v>50</v>
      </c>
      <c r="I15" s="186">
        <v>50</v>
      </c>
      <c r="J15" s="186">
        <v>50</v>
      </c>
      <c r="K15" s="186">
        <v>50</v>
      </c>
      <c r="L15" s="186">
        <v>50</v>
      </c>
      <c r="M15" s="186">
        <v>50</v>
      </c>
    </row>
    <row r="16" spans="1:13" ht="17.399999999999999" customHeight="1" x14ac:dyDescent="0.3">
      <c r="A16" t="s">
        <v>576</v>
      </c>
      <c r="F16" s="186">
        <v>500</v>
      </c>
      <c r="G16" s="186">
        <v>500</v>
      </c>
      <c r="H16" s="186">
        <v>500</v>
      </c>
      <c r="I16" s="186">
        <v>500</v>
      </c>
      <c r="J16" s="186">
        <v>500</v>
      </c>
      <c r="K16" s="186">
        <v>500</v>
      </c>
      <c r="L16" s="186">
        <v>500</v>
      </c>
      <c r="M16" s="186">
        <v>500</v>
      </c>
    </row>
    <row r="17" spans="1:13" ht="13.8" customHeight="1" x14ac:dyDescent="0.3">
      <c r="A17" t="s">
        <v>577</v>
      </c>
      <c r="F17" s="186">
        <v>10</v>
      </c>
      <c r="G17" s="186">
        <v>10</v>
      </c>
      <c r="H17" s="186">
        <v>15</v>
      </c>
      <c r="I17" s="186">
        <v>15</v>
      </c>
      <c r="J17" s="186">
        <v>15</v>
      </c>
      <c r="K17" s="186">
        <v>15</v>
      </c>
      <c r="L17" s="186">
        <v>15</v>
      </c>
      <c r="M17" s="186">
        <v>15</v>
      </c>
    </row>
    <row r="18" spans="1:13" x14ac:dyDescent="0.3">
      <c r="F18" s="186"/>
      <c r="G18" s="186"/>
      <c r="H18" s="186"/>
      <c r="I18" s="186"/>
      <c r="J18" s="186"/>
      <c r="K18" s="186"/>
      <c r="L18" s="186"/>
      <c r="M18" s="186"/>
    </row>
    <row r="19" spans="1:13" x14ac:dyDescent="0.3">
      <c r="A19" s="184" t="s">
        <v>578</v>
      </c>
      <c r="F19" s="186"/>
      <c r="G19" s="186"/>
      <c r="H19" s="186"/>
      <c r="I19" s="186"/>
      <c r="J19" s="186"/>
      <c r="K19" s="186"/>
      <c r="L19" s="186"/>
      <c r="M19" s="186"/>
    </row>
    <row r="20" spans="1:13" x14ac:dyDescent="0.3">
      <c r="F20" s="186"/>
      <c r="G20" s="186"/>
      <c r="H20" s="186"/>
      <c r="I20" s="186"/>
      <c r="J20" s="186"/>
      <c r="K20" s="186"/>
      <c r="L20" s="186"/>
      <c r="M20" s="186"/>
    </row>
    <row r="21" spans="1:13" x14ac:dyDescent="0.3">
      <c r="A21" t="s">
        <v>579</v>
      </c>
      <c r="F21" s="186">
        <v>10</v>
      </c>
      <c r="G21" s="186">
        <v>10</v>
      </c>
      <c r="H21" s="186">
        <v>10</v>
      </c>
      <c r="I21" s="186">
        <v>10</v>
      </c>
      <c r="J21" s="186">
        <v>10</v>
      </c>
      <c r="K21" s="186">
        <v>10</v>
      </c>
      <c r="L21" s="186">
        <v>10</v>
      </c>
      <c r="M21" s="186">
        <v>10</v>
      </c>
    </row>
    <row r="22" spans="1:13" x14ac:dyDescent="0.3">
      <c r="A22" t="s">
        <v>580</v>
      </c>
      <c r="F22" s="186">
        <v>50</v>
      </c>
      <c r="G22" s="186">
        <v>50</v>
      </c>
      <c r="H22" s="186">
        <v>50</v>
      </c>
      <c r="I22" s="186">
        <v>50</v>
      </c>
      <c r="J22" s="186">
        <v>50</v>
      </c>
      <c r="K22" s="186">
        <v>50</v>
      </c>
      <c r="L22" s="186">
        <v>50</v>
      </c>
      <c r="M22" s="186">
        <v>50</v>
      </c>
    </row>
    <row r="23" spans="1:13" x14ac:dyDescent="0.3">
      <c r="A23" t="s">
        <v>581</v>
      </c>
      <c r="F23" s="186"/>
      <c r="G23" s="186"/>
      <c r="H23" s="186">
        <v>5</v>
      </c>
      <c r="I23" s="186">
        <v>5</v>
      </c>
      <c r="J23" s="186">
        <v>5</v>
      </c>
      <c r="K23" s="186">
        <v>5</v>
      </c>
      <c r="L23" s="186">
        <v>5</v>
      </c>
      <c r="M23" s="186">
        <v>5</v>
      </c>
    </row>
    <row r="24" spans="1:13" x14ac:dyDescent="0.3">
      <c r="F24" s="186"/>
      <c r="G24" s="186"/>
      <c r="H24" s="186"/>
      <c r="I24" s="186"/>
      <c r="J24" s="186"/>
      <c r="K24" s="186"/>
      <c r="L24" s="186"/>
      <c r="M24" s="186"/>
    </row>
    <row r="25" spans="1:13" x14ac:dyDescent="0.3">
      <c r="A25" s="184" t="s">
        <v>582</v>
      </c>
      <c r="F25" s="186"/>
      <c r="G25" s="186"/>
      <c r="H25" s="186"/>
      <c r="I25" s="186"/>
      <c r="J25" s="186"/>
      <c r="K25" s="186"/>
      <c r="L25" s="186"/>
      <c r="M25" s="186"/>
    </row>
    <row r="26" spans="1:13" x14ac:dyDescent="0.3">
      <c r="F26" s="186"/>
      <c r="G26" s="186"/>
      <c r="H26" s="186"/>
      <c r="I26" s="186"/>
      <c r="J26" s="186"/>
      <c r="K26" s="186"/>
      <c r="L26" s="186"/>
      <c r="M26" s="186"/>
    </row>
    <row r="27" spans="1:13" x14ac:dyDescent="0.3">
      <c r="A27" t="s">
        <v>583</v>
      </c>
      <c r="F27" s="186">
        <v>100</v>
      </c>
      <c r="G27" s="186">
        <v>100</v>
      </c>
      <c r="H27" s="186">
        <v>100</v>
      </c>
      <c r="I27" s="186">
        <v>100</v>
      </c>
      <c r="J27" s="186">
        <v>100</v>
      </c>
      <c r="K27" s="186">
        <v>100</v>
      </c>
      <c r="L27" s="186">
        <v>100</v>
      </c>
      <c r="M27" s="186">
        <v>100</v>
      </c>
    </row>
    <row r="28" spans="1:13" x14ac:dyDescent="0.3">
      <c r="A28" t="s">
        <v>584</v>
      </c>
      <c r="F28" s="186">
        <v>50</v>
      </c>
      <c r="G28" s="186">
        <v>10</v>
      </c>
      <c r="H28" s="186">
        <v>100</v>
      </c>
      <c r="I28" s="186">
        <v>100</v>
      </c>
      <c r="J28" s="186">
        <v>100</v>
      </c>
      <c r="K28" s="186">
        <v>100</v>
      </c>
      <c r="L28" s="186">
        <v>100</v>
      </c>
      <c r="M28" s="186">
        <v>100</v>
      </c>
    </row>
    <row r="29" spans="1:13" x14ac:dyDescent="0.3">
      <c r="A29" t="s">
        <v>585</v>
      </c>
      <c r="F29" s="186">
        <v>50</v>
      </c>
      <c r="G29" s="186">
        <v>50</v>
      </c>
      <c r="H29" s="186">
        <v>50</v>
      </c>
      <c r="I29" s="186">
        <v>50</v>
      </c>
      <c r="J29" s="186">
        <v>50</v>
      </c>
      <c r="K29" s="186">
        <v>50</v>
      </c>
      <c r="L29" s="186">
        <v>50</v>
      </c>
      <c r="M29" s="186">
        <v>50</v>
      </c>
    </row>
    <row r="30" spans="1:13" x14ac:dyDescent="0.3">
      <c r="F30" s="186"/>
      <c r="G30" s="186"/>
      <c r="H30" s="186"/>
      <c r="I30" s="186"/>
      <c r="J30" s="186"/>
      <c r="K30" s="186"/>
      <c r="L30" s="186"/>
      <c r="M30" s="186"/>
    </row>
    <row r="31" spans="1:13" x14ac:dyDescent="0.3">
      <c r="A31" t="s">
        <v>586</v>
      </c>
      <c r="F31" s="186"/>
      <c r="G31" s="186"/>
      <c r="H31" s="186"/>
      <c r="I31" s="186"/>
      <c r="J31" s="186"/>
      <c r="K31" s="186"/>
      <c r="L31" s="186"/>
      <c r="M31" s="186"/>
    </row>
    <row r="32" spans="1:13" x14ac:dyDescent="0.3">
      <c r="A32" t="s">
        <v>587</v>
      </c>
      <c r="F32" s="186"/>
      <c r="G32" s="186"/>
      <c r="H32" s="186"/>
      <c r="I32" s="186"/>
      <c r="J32" s="186"/>
      <c r="K32" s="186"/>
      <c r="L32" s="186"/>
      <c r="M32" s="186"/>
    </row>
    <row r="33" spans="1:13" x14ac:dyDescent="0.3">
      <c r="A33" t="s">
        <v>588</v>
      </c>
      <c r="F33" s="186">
        <v>20</v>
      </c>
      <c r="G33" s="186">
        <v>20</v>
      </c>
      <c r="H33" s="186">
        <v>20</v>
      </c>
      <c r="I33" s="186">
        <v>20</v>
      </c>
      <c r="J33" s="186">
        <v>20</v>
      </c>
      <c r="K33" s="186">
        <v>20</v>
      </c>
      <c r="L33" s="186">
        <v>20</v>
      </c>
      <c r="M33" s="186">
        <v>20</v>
      </c>
    </row>
    <row r="34" spans="1:13" x14ac:dyDescent="0.3">
      <c r="F34" s="186"/>
      <c r="G34" s="186"/>
      <c r="H34" s="186"/>
      <c r="I34" s="186"/>
      <c r="J34" s="186"/>
      <c r="K34" s="186"/>
      <c r="L34" s="186"/>
      <c r="M34" s="186"/>
    </row>
    <row r="35" spans="1:13" x14ac:dyDescent="0.3">
      <c r="A35" s="184" t="s">
        <v>589</v>
      </c>
      <c r="F35" s="186"/>
      <c r="G35" s="186"/>
      <c r="H35" s="186"/>
      <c r="I35" s="186"/>
      <c r="J35" s="186"/>
      <c r="K35" s="186"/>
      <c r="L35" s="186"/>
      <c r="M35" s="186"/>
    </row>
    <row r="36" spans="1:13" x14ac:dyDescent="0.3">
      <c r="F36" s="186"/>
      <c r="G36" s="186"/>
      <c r="H36" s="186"/>
      <c r="I36" s="186"/>
      <c r="J36" s="186"/>
      <c r="K36" s="186"/>
      <c r="L36" s="186"/>
      <c r="M36" s="186"/>
    </row>
    <row r="37" spans="1:13" x14ac:dyDescent="0.3">
      <c r="A37" t="s">
        <v>590</v>
      </c>
      <c r="F37" s="186">
        <v>100</v>
      </c>
      <c r="G37" s="186">
        <v>100</v>
      </c>
      <c r="H37" s="186">
        <v>100</v>
      </c>
      <c r="I37" s="186">
        <v>100</v>
      </c>
      <c r="J37" s="186">
        <v>100</v>
      </c>
      <c r="K37" s="186">
        <v>100</v>
      </c>
      <c r="L37" s="186">
        <v>100</v>
      </c>
      <c r="M37" s="186">
        <v>100</v>
      </c>
    </row>
    <row r="38" spans="1:13" x14ac:dyDescent="0.3">
      <c r="A38" t="s">
        <v>591</v>
      </c>
      <c r="F38" s="186">
        <v>20</v>
      </c>
      <c r="G38" s="186">
        <v>20</v>
      </c>
      <c r="H38" s="186">
        <v>20</v>
      </c>
      <c r="I38" s="186">
        <v>20</v>
      </c>
      <c r="J38" s="186">
        <v>20</v>
      </c>
      <c r="K38" s="186">
        <v>20</v>
      </c>
      <c r="L38" s="186">
        <v>20</v>
      </c>
      <c r="M38" s="186">
        <v>20</v>
      </c>
    </row>
    <row r="39" spans="1:13" x14ac:dyDescent="0.3">
      <c r="A39" t="s">
        <v>592</v>
      </c>
      <c r="F39" s="186">
        <v>20</v>
      </c>
      <c r="G39" s="186">
        <v>20</v>
      </c>
      <c r="H39" s="186">
        <v>20</v>
      </c>
      <c r="I39" s="186">
        <v>20</v>
      </c>
      <c r="J39" s="186">
        <v>20</v>
      </c>
      <c r="K39" s="186">
        <v>20</v>
      </c>
      <c r="L39" s="186">
        <v>20</v>
      </c>
      <c r="M39" s="186">
        <v>20</v>
      </c>
    </row>
    <row r="40" spans="1:13" x14ac:dyDescent="0.3">
      <c r="A40" t="s">
        <v>593</v>
      </c>
      <c r="F40" s="186">
        <v>50</v>
      </c>
      <c r="G40" s="186">
        <v>50</v>
      </c>
      <c r="H40" s="186">
        <v>50</v>
      </c>
      <c r="I40" s="186">
        <v>50</v>
      </c>
      <c r="J40" s="186">
        <v>50</v>
      </c>
      <c r="K40" s="186">
        <v>50</v>
      </c>
      <c r="L40" s="186">
        <v>50</v>
      </c>
      <c r="M40" s="186">
        <v>50</v>
      </c>
    </row>
    <row r="41" spans="1:13" x14ac:dyDescent="0.3">
      <c r="A41" t="s">
        <v>594</v>
      </c>
      <c r="F41" s="186">
        <v>50</v>
      </c>
      <c r="G41" s="186">
        <v>50</v>
      </c>
      <c r="H41" s="186">
        <v>50</v>
      </c>
      <c r="I41" s="186">
        <v>50</v>
      </c>
      <c r="J41" s="186">
        <v>50</v>
      </c>
      <c r="K41" s="186">
        <v>50</v>
      </c>
      <c r="L41" s="186">
        <v>50</v>
      </c>
      <c r="M41" s="186">
        <v>50</v>
      </c>
    </row>
    <row r="42" spans="1:13" x14ac:dyDescent="0.3">
      <c r="A42" t="s">
        <v>595</v>
      </c>
      <c r="F42" s="186">
        <v>50</v>
      </c>
      <c r="G42" s="186">
        <v>50</v>
      </c>
      <c r="H42" s="186">
        <v>50</v>
      </c>
      <c r="I42" s="186">
        <v>50</v>
      </c>
      <c r="J42" s="186">
        <v>50</v>
      </c>
      <c r="K42" s="186">
        <v>50</v>
      </c>
      <c r="L42" s="186">
        <v>50</v>
      </c>
      <c r="M42" s="186">
        <v>50</v>
      </c>
    </row>
    <row r="43" spans="1:13" x14ac:dyDescent="0.3">
      <c r="A43" t="s">
        <v>596</v>
      </c>
      <c r="F43" s="186">
        <v>100</v>
      </c>
      <c r="G43" s="186">
        <v>100</v>
      </c>
      <c r="H43" s="186">
        <v>100</v>
      </c>
      <c r="I43" s="186">
        <v>100</v>
      </c>
      <c r="J43" s="186">
        <v>100</v>
      </c>
      <c r="K43" s="186">
        <v>100</v>
      </c>
      <c r="L43" s="186">
        <v>100</v>
      </c>
      <c r="M43" s="186">
        <v>100</v>
      </c>
    </row>
    <row r="44" spans="1:13" x14ac:dyDescent="0.3">
      <c r="A44" t="s">
        <v>597</v>
      </c>
      <c r="F44" s="186">
        <v>100</v>
      </c>
      <c r="G44" s="186">
        <v>100</v>
      </c>
      <c r="H44" s="186">
        <v>100</v>
      </c>
      <c r="I44" s="186">
        <v>100</v>
      </c>
      <c r="J44" s="186">
        <v>100</v>
      </c>
      <c r="K44" s="186">
        <v>100</v>
      </c>
      <c r="L44" s="186">
        <v>100</v>
      </c>
      <c r="M44" s="186">
        <v>100</v>
      </c>
    </row>
    <row r="45" spans="1:13" x14ac:dyDescent="0.3">
      <c r="A45" t="s">
        <v>598</v>
      </c>
      <c r="F45" s="186"/>
      <c r="G45" s="186"/>
      <c r="H45" s="186"/>
      <c r="I45" s="186"/>
      <c r="J45" s="186"/>
      <c r="K45" s="186"/>
      <c r="L45" s="186"/>
      <c r="M45" s="186"/>
    </row>
    <row r="46" spans="1:13" x14ac:dyDescent="0.3">
      <c r="A46" t="s">
        <v>599</v>
      </c>
      <c r="F46" s="186">
        <v>50</v>
      </c>
      <c r="G46" s="186">
        <v>20</v>
      </c>
      <c r="H46" s="186">
        <v>20</v>
      </c>
      <c r="I46" s="186">
        <v>20</v>
      </c>
      <c r="J46" s="186">
        <v>20</v>
      </c>
      <c r="K46" s="186">
        <v>20</v>
      </c>
      <c r="L46" s="186">
        <v>20</v>
      </c>
      <c r="M46" s="186">
        <v>20</v>
      </c>
    </row>
    <row r="47" spans="1:13" x14ac:dyDescent="0.3">
      <c r="F47" s="186"/>
      <c r="G47" s="186"/>
      <c r="H47" s="186"/>
      <c r="I47" s="186"/>
      <c r="J47" s="186"/>
      <c r="K47" s="186"/>
      <c r="L47" s="186"/>
      <c r="M47" s="186"/>
    </row>
    <row r="48" spans="1:13" x14ac:dyDescent="0.3">
      <c r="A48" s="184" t="s">
        <v>600</v>
      </c>
      <c r="F48" s="186"/>
      <c r="G48" s="186"/>
      <c r="H48" s="186"/>
      <c r="I48" s="186"/>
      <c r="J48" s="186"/>
      <c r="K48" s="186"/>
      <c r="L48" s="186"/>
      <c r="M48" s="186"/>
    </row>
    <row r="49" spans="1:13" x14ac:dyDescent="0.3">
      <c r="A49" t="s">
        <v>601</v>
      </c>
      <c r="F49" s="186"/>
      <c r="G49" s="186"/>
      <c r="H49" s="186"/>
      <c r="I49" s="186"/>
      <c r="J49" s="186"/>
      <c r="K49" s="186"/>
      <c r="L49" s="186"/>
      <c r="M49" s="186"/>
    </row>
    <row r="50" spans="1:13" x14ac:dyDescent="0.3">
      <c r="F50" s="186"/>
      <c r="G50" s="186"/>
      <c r="H50" s="186"/>
      <c r="I50" s="186"/>
      <c r="J50" s="186"/>
      <c r="K50" s="186"/>
      <c r="L50" s="186"/>
      <c r="M50" s="186"/>
    </row>
    <row r="51" spans="1:13" x14ac:dyDescent="0.3">
      <c r="A51" s="184" t="s">
        <v>602</v>
      </c>
      <c r="F51" s="186"/>
      <c r="G51" s="186"/>
      <c r="H51" s="186"/>
      <c r="I51" s="186"/>
      <c r="J51" s="186"/>
      <c r="K51" s="186"/>
      <c r="L51" s="186"/>
      <c r="M51" s="186"/>
    </row>
    <row r="52" spans="1:13" x14ac:dyDescent="0.3">
      <c r="F52" s="186"/>
      <c r="G52" s="186"/>
      <c r="H52" s="186"/>
      <c r="I52" s="186"/>
      <c r="J52" s="186"/>
      <c r="K52" s="186"/>
      <c r="L52" s="186"/>
      <c r="M52" s="186"/>
    </row>
    <row r="53" spans="1:13" x14ac:dyDescent="0.3">
      <c r="A53" t="s">
        <v>603</v>
      </c>
      <c r="F53" s="186"/>
      <c r="G53" s="186"/>
      <c r="H53" s="186"/>
      <c r="I53" s="186"/>
      <c r="J53" s="186"/>
      <c r="K53" s="186"/>
      <c r="L53" s="186"/>
      <c r="M53" s="186"/>
    </row>
    <row r="54" spans="1:13" x14ac:dyDescent="0.3">
      <c r="A54" t="s">
        <v>604</v>
      </c>
      <c r="F54" s="186">
        <v>100</v>
      </c>
      <c r="G54" s="186">
        <v>100</v>
      </c>
      <c r="H54" s="186">
        <v>100</v>
      </c>
      <c r="I54" s="186">
        <v>100</v>
      </c>
      <c r="J54" s="186">
        <v>100</v>
      </c>
      <c r="K54" s="186">
        <v>100</v>
      </c>
      <c r="L54" s="186">
        <v>100</v>
      </c>
      <c r="M54" s="186">
        <v>100</v>
      </c>
    </row>
    <row r="55" spans="1:13" x14ac:dyDescent="0.3">
      <c r="F55" s="186"/>
      <c r="G55" s="186"/>
      <c r="H55" s="186"/>
      <c r="I55" s="186"/>
      <c r="J55" s="186"/>
      <c r="K55" s="186"/>
      <c r="L55" s="186"/>
      <c r="M55" s="186"/>
    </row>
    <row r="56" spans="1:13" x14ac:dyDescent="0.3">
      <c r="A56" s="184" t="s">
        <v>605</v>
      </c>
      <c r="F56" s="186"/>
      <c r="G56" s="186"/>
      <c r="H56" s="186"/>
      <c r="I56" s="186"/>
      <c r="J56" s="186"/>
      <c r="K56" s="186"/>
      <c r="L56" s="186"/>
      <c r="M56" s="186"/>
    </row>
    <row r="57" spans="1:13" x14ac:dyDescent="0.3">
      <c r="F57" s="186"/>
      <c r="G57" s="186"/>
      <c r="H57" s="186"/>
      <c r="I57" s="186"/>
      <c r="J57" s="186"/>
      <c r="K57" s="186"/>
      <c r="L57" s="186"/>
      <c r="M57" s="186"/>
    </row>
    <row r="58" spans="1:13" x14ac:dyDescent="0.3">
      <c r="A58" t="s">
        <v>606</v>
      </c>
      <c r="F58" s="186">
        <v>500</v>
      </c>
      <c r="G58" s="186">
        <v>500</v>
      </c>
      <c r="H58" s="186">
        <v>500</v>
      </c>
      <c r="I58" s="186">
        <v>500</v>
      </c>
      <c r="J58" s="186">
        <v>500</v>
      </c>
      <c r="K58" s="186">
        <v>500</v>
      </c>
      <c r="L58" s="186">
        <v>500</v>
      </c>
      <c r="M58" s="186">
        <v>500</v>
      </c>
    </row>
    <row r="59" spans="1:13" x14ac:dyDescent="0.3">
      <c r="A59" t="s">
        <v>607</v>
      </c>
      <c r="F59" s="186">
        <v>200</v>
      </c>
      <c r="G59" s="186">
        <v>200</v>
      </c>
      <c r="H59" s="186">
        <v>200</v>
      </c>
      <c r="I59" s="186">
        <v>200</v>
      </c>
      <c r="J59" s="186">
        <v>200</v>
      </c>
      <c r="K59" s="186">
        <v>200</v>
      </c>
      <c r="L59" s="186">
        <v>200</v>
      </c>
      <c r="M59" s="186">
        <v>200</v>
      </c>
    </row>
    <row r="60" spans="1:13" x14ac:dyDescent="0.3">
      <c r="A60" t="s">
        <v>608</v>
      </c>
      <c r="F60" s="186">
        <v>60</v>
      </c>
      <c r="G60" s="186">
        <v>60</v>
      </c>
      <c r="H60" s="186">
        <v>60</v>
      </c>
      <c r="I60" s="186">
        <v>60</v>
      </c>
      <c r="J60" s="186">
        <v>60</v>
      </c>
      <c r="K60" s="186">
        <v>60</v>
      </c>
      <c r="L60" s="186">
        <v>60</v>
      </c>
      <c r="M60" s="186">
        <v>60</v>
      </c>
    </row>
    <row r="61" spans="1:13" x14ac:dyDescent="0.3">
      <c r="A61" t="s">
        <v>609</v>
      </c>
      <c r="F61" s="186">
        <v>10</v>
      </c>
      <c r="G61" s="186">
        <v>10</v>
      </c>
      <c r="H61" s="186">
        <v>30</v>
      </c>
      <c r="I61" s="186">
        <v>30</v>
      </c>
      <c r="J61" s="186">
        <v>30</v>
      </c>
      <c r="K61" s="186">
        <v>30</v>
      </c>
      <c r="L61" s="186">
        <v>30</v>
      </c>
      <c r="M61" s="186">
        <v>30</v>
      </c>
    </row>
    <row r="62" spans="1:13" x14ac:dyDescent="0.3">
      <c r="A62" t="s">
        <v>610</v>
      </c>
      <c r="F62" s="186">
        <v>200</v>
      </c>
      <c r="G62" s="186">
        <v>100</v>
      </c>
      <c r="H62" s="186">
        <v>100</v>
      </c>
      <c r="I62" s="186">
        <v>100</v>
      </c>
      <c r="J62" s="186">
        <v>100</v>
      </c>
      <c r="K62" s="186">
        <v>100</v>
      </c>
      <c r="L62" s="186">
        <v>100</v>
      </c>
      <c r="M62" s="186">
        <v>100</v>
      </c>
    </row>
    <row r="63" spans="1:13" x14ac:dyDescent="0.3">
      <c r="A63" t="s">
        <v>611</v>
      </c>
      <c r="F63" s="186">
        <v>50</v>
      </c>
      <c r="G63" s="186">
        <v>50</v>
      </c>
      <c r="H63" s="186">
        <v>50</v>
      </c>
      <c r="I63" s="186">
        <v>50</v>
      </c>
      <c r="J63" s="186">
        <v>50</v>
      </c>
      <c r="K63" s="186">
        <v>50</v>
      </c>
      <c r="L63" s="186">
        <v>50</v>
      </c>
      <c r="M63" s="186">
        <v>50</v>
      </c>
    </row>
    <row r="64" spans="1:13" x14ac:dyDescent="0.3">
      <c r="A64" t="s">
        <v>612</v>
      </c>
      <c r="F64" s="186">
        <v>50</v>
      </c>
      <c r="G64" s="186"/>
      <c r="H64" s="186"/>
      <c r="I64" s="186"/>
      <c r="J64" s="186"/>
      <c r="K64" s="186"/>
      <c r="L64" s="186"/>
      <c r="M64" s="186"/>
    </row>
    <row r="65" spans="1:13" x14ac:dyDescent="0.3">
      <c r="A65" t="s">
        <v>613</v>
      </c>
      <c r="F65" s="186">
        <v>100</v>
      </c>
      <c r="G65" s="186">
        <v>100</v>
      </c>
      <c r="H65" s="186">
        <v>100</v>
      </c>
      <c r="I65" s="186">
        <v>100</v>
      </c>
      <c r="J65" s="186">
        <v>100</v>
      </c>
      <c r="K65" s="186">
        <v>100</v>
      </c>
      <c r="L65" s="186">
        <v>100</v>
      </c>
      <c r="M65" s="186">
        <v>100</v>
      </c>
    </row>
    <row r="66" spans="1:13" x14ac:dyDescent="0.3">
      <c r="A66" t="s">
        <v>614</v>
      </c>
      <c r="F66" s="186">
        <v>40</v>
      </c>
      <c r="G66" s="186">
        <v>40</v>
      </c>
      <c r="H66" s="186">
        <v>40</v>
      </c>
      <c r="I66" s="186">
        <v>40</v>
      </c>
      <c r="J66" s="186">
        <v>40</v>
      </c>
      <c r="K66" s="186">
        <v>40</v>
      </c>
      <c r="L66" s="186">
        <v>40</v>
      </c>
      <c r="M66" s="186">
        <v>40</v>
      </c>
    </row>
    <row r="67" spans="1:13" x14ac:dyDescent="0.3">
      <c r="A67" t="s">
        <v>615</v>
      </c>
      <c r="F67" s="186"/>
      <c r="G67" s="186"/>
      <c r="H67" s="186"/>
      <c r="I67" s="186"/>
      <c r="J67" s="186"/>
      <c r="K67" s="186"/>
      <c r="L67" s="186"/>
      <c r="M67" s="186"/>
    </row>
    <row r="68" spans="1:13" x14ac:dyDescent="0.3">
      <c r="F68" s="186"/>
      <c r="G68" s="186"/>
      <c r="H68" s="186"/>
      <c r="I68" s="186"/>
      <c r="J68" s="186"/>
      <c r="K68" s="186"/>
      <c r="L68" s="186"/>
      <c r="M68" s="186"/>
    </row>
    <row r="69" spans="1:13" x14ac:dyDescent="0.3">
      <c r="A69" s="184" t="s">
        <v>616</v>
      </c>
      <c r="F69" s="186"/>
      <c r="G69" s="186"/>
      <c r="H69" s="186"/>
      <c r="I69" s="186"/>
      <c r="J69" s="186"/>
      <c r="K69" s="186"/>
      <c r="L69" s="186"/>
      <c r="M69" s="186"/>
    </row>
    <row r="70" spans="1:13" x14ac:dyDescent="0.3">
      <c r="A70" t="s">
        <v>617</v>
      </c>
      <c r="F70" s="186"/>
      <c r="G70" s="186"/>
      <c r="H70" s="186"/>
      <c r="I70" s="186"/>
      <c r="J70" s="186"/>
      <c r="K70" s="186"/>
      <c r="L70" s="186"/>
      <c r="M70" s="186"/>
    </row>
    <row r="71" spans="1:13" x14ac:dyDescent="0.3">
      <c r="F71" s="186"/>
      <c r="G71" s="186"/>
      <c r="H71" s="186"/>
      <c r="I71" s="186"/>
      <c r="J71" s="186"/>
      <c r="K71" s="186"/>
      <c r="L71" s="186"/>
      <c r="M71" s="186"/>
    </row>
    <row r="72" spans="1:13" x14ac:dyDescent="0.3">
      <c r="A72" s="184" t="s">
        <v>618</v>
      </c>
      <c r="F72" s="186"/>
      <c r="G72" s="186"/>
      <c r="H72" s="186"/>
      <c r="I72" s="186"/>
      <c r="J72" s="186"/>
      <c r="K72" s="186"/>
      <c r="L72" s="186"/>
      <c r="M72" s="186"/>
    </row>
    <row r="73" spans="1:13" x14ac:dyDescent="0.3">
      <c r="F73" s="186"/>
      <c r="G73" s="186"/>
      <c r="H73" s="186"/>
      <c r="I73" s="186"/>
      <c r="J73" s="186"/>
      <c r="K73" s="186"/>
      <c r="L73" s="186"/>
      <c r="M73" s="186"/>
    </row>
    <row r="74" spans="1:13" x14ac:dyDescent="0.3">
      <c r="A74" t="s">
        <v>619</v>
      </c>
      <c r="F74" s="186">
        <v>200</v>
      </c>
      <c r="G74" s="186">
        <v>200</v>
      </c>
      <c r="H74" s="186">
        <v>200</v>
      </c>
      <c r="I74" s="186">
        <v>200</v>
      </c>
      <c r="J74" s="186">
        <v>200</v>
      </c>
      <c r="K74" s="186">
        <v>200</v>
      </c>
      <c r="L74" s="186">
        <v>200</v>
      </c>
      <c r="M74" s="186">
        <v>200</v>
      </c>
    </row>
    <row r="75" spans="1:13" x14ac:dyDescent="0.3">
      <c r="A75" t="s">
        <v>620</v>
      </c>
      <c r="F75" s="186">
        <v>50</v>
      </c>
      <c r="G75" s="186">
        <v>50</v>
      </c>
      <c r="H75" s="186">
        <v>50</v>
      </c>
      <c r="I75" s="186">
        <v>50</v>
      </c>
      <c r="J75" s="186">
        <v>50</v>
      </c>
      <c r="K75" s="186">
        <v>50</v>
      </c>
      <c r="L75" s="186">
        <v>50</v>
      </c>
      <c r="M75" s="186">
        <v>50</v>
      </c>
    </row>
    <row r="76" spans="1:13" x14ac:dyDescent="0.3">
      <c r="F76" s="186"/>
      <c r="G76" s="186"/>
      <c r="H76" s="186"/>
      <c r="I76" s="186"/>
      <c r="J76" s="186"/>
      <c r="K76" s="186"/>
      <c r="L76" s="186"/>
      <c r="M76" s="186"/>
    </row>
    <row r="77" spans="1:13" x14ac:dyDescent="0.3">
      <c r="A77" t="s">
        <v>621</v>
      </c>
      <c r="F77" s="186">
        <v>10</v>
      </c>
      <c r="G77" s="186">
        <v>10</v>
      </c>
      <c r="H77" s="186">
        <v>10</v>
      </c>
      <c r="I77" s="186">
        <v>10</v>
      </c>
      <c r="J77" s="186">
        <v>10</v>
      </c>
      <c r="K77" s="186">
        <v>10</v>
      </c>
      <c r="L77" s="186">
        <v>10</v>
      </c>
      <c r="M77" s="186">
        <v>10</v>
      </c>
    </row>
    <row r="78" spans="1:13" x14ac:dyDescent="0.3">
      <c r="A78" t="s">
        <v>622</v>
      </c>
      <c r="F78" s="186"/>
      <c r="G78" s="186"/>
      <c r="H78" s="186"/>
      <c r="I78" s="186"/>
      <c r="J78" s="186"/>
      <c r="K78" s="186"/>
      <c r="L78" s="186"/>
      <c r="M78" s="186"/>
    </row>
    <row r="79" spans="1:13" x14ac:dyDescent="0.3">
      <c r="A79" t="s">
        <v>623</v>
      </c>
      <c r="F79" s="186">
        <v>30</v>
      </c>
      <c r="G79" s="186">
        <v>30</v>
      </c>
      <c r="H79" s="186">
        <v>30</v>
      </c>
      <c r="I79" s="186">
        <v>30</v>
      </c>
      <c r="J79" s="186">
        <v>30</v>
      </c>
      <c r="K79" s="186">
        <v>30</v>
      </c>
      <c r="L79" s="186">
        <v>30</v>
      </c>
      <c r="M79" s="186">
        <v>30</v>
      </c>
    </row>
    <row r="80" spans="1:13" x14ac:dyDescent="0.3">
      <c r="F80" s="186"/>
      <c r="G80" s="186"/>
      <c r="H80" s="186"/>
      <c r="I80" s="186"/>
      <c r="J80" s="186"/>
      <c r="K80" s="186"/>
      <c r="L80" s="186"/>
      <c r="M80" s="186"/>
    </row>
    <row r="81" spans="1:13" x14ac:dyDescent="0.3">
      <c r="A81" t="s">
        <v>624</v>
      </c>
      <c r="F81" s="186">
        <v>100</v>
      </c>
      <c r="G81" s="186">
        <v>100</v>
      </c>
      <c r="H81" s="186">
        <v>100</v>
      </c>
      <c r="I81" s="186">
        <v>100</v>
      </c>
      <c r="J81" s="186">
        <v>100</v>
      </c>
      <c r="K81" s="186">
        <v>100</v>
      </c>
      <c r="L81" s="186">
        <v>100</v>
      </c>
      <c r="M81" s="186">
        <v>100</v>
      </c>
    </row>
    <row r="82" spans="1:13" x14ac:dyDescent="0.3">
      <c r="A82" t="s">
        <v>625</v>
      </c>
      <c r="F82" s="186">
        <v>100</v>
      </c>
      <c r="G82" s="186">
        <v>100</v>
      </c>
      <c r="H82" s="186">
        <v>100</v>
      </c>
      <c r="I82" s="186">
        <v>100</v>
      </c>
      <c r="J82" s="186">
        <v>100</v>
      </c>
      <c r="K82" s="186">
        <v>100</v>
      </c>
      <c r="L82" s="186">
        <v>100</v>
      </c>
      <c r="M82" s="186">
        <v>100</v>
      </c>
    </row>
    <row r="83" spans="1:13" x14ac:dyDescent="0.3">
      <c r="A83" t="s">
        <v>626</v>
      </c>
      <c r="F83" s="186">
        <v>60</v>
      </c>
      <c r="G83" s="186">
        <v>60</v>
      </c>
      <c r="H83" s="186">
        <v>60</v>
      </c>
      <c r="I83" s="186">
        <v>60</v>
      </c>
      <c r="J83" s="186">
        <v>60</v>
      </c>
      <c r="K83" s="186">
        <v>60</v>
      </c>
      <c r="L83" s="186">
        <v>60</v>
      </c>
      <c r="M83" s="186">
        <v>60</v>
      </c>
    </row>
    <row r="84" spans="1:13" x14ac:dyDescent="0.3">
      <c r="A84" t="s">
        <v>627</v>
      </c>
      <c r="F84" s="186">
        <v>60</v>
      </c>
      <c r="G84" s="186">
        <v>60</v>
      </c>
      <c r="H84" s="186">
        <v>60</v>
      </c>
      <c r="I84" s="186">
        <v>60</v>
      </c>
      <c r="J84" s="186">
        <v>60</v>
      </c>
      <c r="K84" s="186">
        <v>60</v>
      </c>
      <c r="L84" s="186">
        <v>60</v>
      </c>
      <c r="M84" s="186">
        <v>60</v>
      </c>
    </row>
    <row r="85" spans="1:13" x14ac:dyDescent="0.3">
      <c r="A85" t="s">
        <v>628</v>
      </c>
      <c r="F85" s="186">
        <v>100</v>
      </c>
      <c r="G85" s="186">
        <v>100</v>
      </c>
      <c r="H85" s="186">
        <v>100</v>
      </c>
      <c r="I85" s="186">
        <v>100</v>
      </c>
      <c r="J85" s="186">
        <v>100</v>
      </c>
      <c r="K85" s="186">
        <v>100</v>
      </c>
      <c r="L85" s="186">
        <v>100</v>
      </c>
      <c r="M85" s="186">
        <v>100</v>
      </c>
    </row>
    <row r="86" spans="1:13" x14ac:dyDescent="0.3">
      <c r="A86" t="s">
        <v>629</v>
      </c>
      <c r="F86" s="186">
        <v>60</v>
      </c>
      <c r="G86" s="186">
        <v>60</v>
      </c>
      <c r="H86" s="186">
        <v>60</v>
      </c>
      <c r="I86" s="186">
        <v>60</v>
      </c>
      <c r="J86" s="186">
        <v>60</v>
      </c>
      <c r="K86" s="186">
        <v>60</v>
      </c>
      <c r="L86" s="186">
        <v>60</v>
      </c>
      <c r="M86" s="186">
        <v>60</v>
      </c>
    </row>
    <row r="87" spans="1:13" x14ac:dyDescent="0.3">
      <c r="A87" t="s">
        <v>630</v>
      </c>
      <c r="F87" s="186">
        <v>50</v>
      </c>
      <c r="G87" s="186">
        <v>50</v>
      </c>
      <c r="H87" s="186">
        <v>50</v>
      </c>
      <c r="I87" s="186">
        <v>50</v>
      </c>
      <c r="J87" s="186">
        <v>50</v>
      </c>
      <c r="K87" s="186">
        <v>50</v>
      </c>
      <c r="L87" s="186">
        <v>50</v>
      </c>
      <c r="M87" s="186">
        <v>50</v>
      </c>
    </row>
    <row r="88" spans="1:13" x14ac:dyDescent="0.3">
      <c r="A88" t="s">
        <v>631</v>
      </c>
      <c r="F88" s="186">
        <v>100</v>
      </c>
      <c r="G88" s="186">
        <v>100</v>
      </c>
      <c r="H88" s="186">
        <v>100</v>
      </c>
      <c r="I88" s="186">
        <v>100</v>
      </c>
      <c r="J88" s="186">
        <v>100</v>
      </c>
      <c r="K88" s="186">
        <v>100</v>
      </c>
      <c r="L88" s="186">
        <v>100</v>
      </c>
      <c r="M88" s="186">
        <v>100</v>
      </c>
    </row>
    <row r="89" spans="1:13" x14ac:dyDescent="0.3">
      <c r="A89" t="s">
        <v>632</v>
      </c>
      <c r="F89" s="186">
        <v>20</v>
      </c>
      <c r="G89" s="186">
        <v>20</v>
      </c>
      <c r="H89" s="186">
        <v>50</v>
      </c>
      <c r="I89" s="186">
        <v>50</v>
      </c>
      <c r="J89" s="186">
        <v>50</v>
      </c>
      <c r="K89" s="186">
        <v>50</v>
      </c>
      <c r="L89" s="186">
        <v>50</v>
      </c>
      <c r="M89" s="186">
        <v>50</v>
      </c>
    </row>
    <row r="90" spans="1:13" x14ac:dyDescent="0.3">
      <c r="A90" t="s">
        <v>633</v>
      </c>
      <c r="F90" s="186">
        <v>100</v>
      </c>
      <c r="G90" s="186">
        <v>100</v>
      </c>
      <c r="H90" s="186">
        <v>100</v>
      </c>
      <c r="I90" s="186">
        <v>100</v>
      </c>
      <c r="J90" s="186">
        <v>100</v>
      </c>
      <c r="K90" s="186">
        <v>100</v>
      </c>
      <c r="L90" s="186">
        <v>100</v>
      </c>
      <c r="M90" s="186">
        <v>100</v>
      </c>
    </row>
    <row r="91" spans="1:13" x14ac:dyDescent="0.3">
      <c r="A91" t="s">
        <v>224</v>
      </c>
      <c r="B91" t="s">
        <v>188</v>
      </c>
      <c r="F91" s="186">
        <v>100</v>
      </c>
      <c r="G91" s="186">
        <v>100</v>
      </c>
      <c r="H91" s="186">
        <v>100</v>
      </c>
      <c r="I91" s="186">
        <v>100</v>
      </c>
      <c r="J91" s="186">
        <v>100</v>
      </c>
      <c r="K91" s="186">
        <v>100</v>
      </c>
      <c r="L91" s="186">
        <v>100</v>
      </c>
      <c r="M91" s="186">
        <v>100</v>
      </c>
    </row>
    <row r="92" spans="1:13" x14ac:dyDescent="0.3">
      <c r="A92" t="s">
        <v>634</v>
      </c>
      <c r="F92" s="186">
        <v>50</v>
      </c>
      <c r="G92" s="186">
        <v>50</v>
      </c>
      <c r="H92" s="186">
        <v>50</v>
      </c>
      <c r="I92" s="186">
        <v>50</v>
      </c>
      <c r="J92" s="186">
        <v>50</v>
      </c>
      <c r="K92" s="186">
        <v>50</v>
      </c>
      <c r="L92" s="186">
        <v>50</v>
      </c>
      <c r="M92" s="186">
        <v>50</v>
      </c>
    </row>
    <row r="93" spans="1:13" x14ac:dyDescent="0.3">
      <c r="A93" t="s">
        <v>635</v>
      </c>
      <c r="F93" s="186">
        <v>20</v>
      </c>
      <c r="G93" s="186">
        <v>20</v>
      </c>
      <c r="H93" s="186">
        <v>20</v>
      </c>
      <c r="I93" s="186">
        <v>20</v>
      </c>
      <c r="J93" s="186">
        <v>20</v>
      </c>
      <c r="K93" s="186">
        <v>20</v>
      </c>
      <c r="L93" s="186">
        <v>20</v>
      </c>
      <c r="M93" s="186">
        <v>20</v>
      </c>
    </row>
    <row r="94" spans="1:13" x14ac:dyDescent="0.3">
      <c r="A94" t="s">
        <v>636</v>
      </c>
      <c r="F94" s="186">
        <v>50</v>
      </c>
      <c r="G94" s="186">
        <v>50</v>
      </c>
      <c r="H94" s="186">
        <v>50</v>
      </c>
      <c r="I94" s="186">
        <v>50</v>
      </c>
      <c r="J94" s="186">
        <v>50</v>
      </c>
      <c r="K94" s="186">
        <v>50</v>
      </c>
      <c r="L94" s="186">
        <v>50</v>
      </c>
      <c r="M94" s="186">
        <v>50</v>
      </c>
    </row>
    <row r="95" spans="1:13" x14ac:dyDescent="0.3">
      <c r="A95" t="s">
        <v>637</v>
      </c>
      <c r="F95" s="186">
        <v>200</v>
      </c>
      <c r="G95" s="186">
        <v>200</v>
      </c>
      <c r="H95" s="186">
        <v>200</v>
      </c>
      <c r="I95" s="186">
        <v>200</v>
      </c>
      <c r="J95" s="186">
        <v>200</v>
      </c>
      <c r="K95" s="186">
        <v>200</v>
      </c>
      <c r="L95" s="186">
        <v>200</v>
      </c>
      <c r="M95" s="186">
        <v>200</v>
      </c>
    </row>
    <row r="96" spans="1:13" x14ac:dyDescent="0.3">
      <c r="A96" t="s">
        <v>638</v>
      </c>
      <c r="F96" s="186">
        <v>100</v>
      </c>
      <c r="G96" s="186">
        <v>100</v>
      </c>
      <c r="H96" s="186">
        <v>100</v>
      </c>
      <c r="I96" s="186">
        <v>100</v>
      </c>
      <c r="J96" s="186">
        <v>100</v>
      </c>
      <c r="K96" s="186">
        <v>100</v>
      </c>
      <c r="L96" s="186">
        <v>100</v>
      </c>
      <c r="M96" s="186">
        <v>100</v>
      </c>
    </row>
    <row r="97" spans="1:13" x14ac:dyDescent="0.3">
      <c r="A97" t="s">
        <v>639</v>
      </c>
      <c r="F97" s="186">
        <v>100</v>
      </c>
      <c r="G97" s="186">
        <v>100</v>
      </c>
      <c r="H97" s="186">
        <v>100</v>
      </c>
      <c r="I97" s="186">
        <v>100</v>
      </c>
      <c r="J97" s="186">
        <v>100</v>
      </c>
      <c r="K97" s="186">
        <v>100</v>
      </c>
      <c r="L97" s="186">
        <v>100</v>
      </c>
      <c r="M97" s="186">
        <v>100</v>
      </c>
    </row>
    <row r="98" spans="1:13" x14ac:dyDescent="0.3">
      <c r="A98" t="s">
        <v>640</v>
      </c>
      <c r="F98" s="186">
        <v>50</v>
      </c>
      <c r="G98" s="186">
        <v>50</v>
      </c>
      <c r="H98" s="186">
        <v>50</v>
      </c>
      <c r="I98" s="186">
        <v>50</v>
      </c>
      <c r="J98" s="186">
        <v>50</v>
      </c>
      <c r="K98" s="186">
        <v>50</v>
      </c>
      <c r="L98" s="186">
        <v>50</v>
      </c>
      <c r="M98" s="186">
        <v>50</v>
      </c>
    </row>
    <row r="99" spans="1:13" x14ac:dyDescent="0.3">
      <c r="A99" t="s">
        <v>641</v>
      </c>
      <c r="F99" s="186">
        <v>50</v>
      </c>
      <c r="G99" s="186">
        <v>50</v>
      </c>
      <c r="H99" s="186">
        <v>50</v>
      </c>
      <c r="I99" s="186">
        <v>50</v>
      </c>
      <c r="J99" s="186">
        <v>50</v>
      </c>
      <c r="K99" s="186">
        <v>50</v>
      </c>
      <c r="L99" s="186">
        <v>50</v>
      </c>
      <c r="M99" s="186">
        <v>50</v>
      </c>
    </row>
    <row r="100" spans="1:13" x14ac:dyDescent="0.3">
      <c r="A100" t="s">
        <v>642</v>
      </c>
      <c r="F100" s="186">
        <v>50</v>
      </c>
      <c r="G100" s="186">
        <v>50</v>
      </c>
      <c r="H100" s="186">
        <v>50</v>
      </c>
      <c r="I100" s="186">
        <v>50</v>
      </c>
      <c r="J100" s="186">
        <v>50</v>
      </c>
      <c r="K100" s="186">
        <v>50</v>
      </c>
      <c r="L100" s="186">
        <v>50</v>
      </c>
      <c r="M100" s="186">
        <v>50</v>
      </c>
    </row>
    <row r="101" spans="1:13" x14ac:dyDescent="0.3">
      <c r="A101" t="s">
        <v>643</v>
      </c>
      <c r="F101" s="186">
        <v>200</v>
      </c>
      <c r="G101" s="186">
        <v>200</v>
      </c>
      <c r="H101" s="186">
        <v>200</v>
      </c>
      <c r="I101" s="186">
        <v>200</v>
      </c>
      <c r="J101" s="186">
        <v>200</v>
      </c>
      <c r="K101" s="186">
        <v>200</v>
      </c>
      <c r="L101" s="186">
        <v>200</v>
      </c>
      <c r="M101" s="186">
        <v>200</v>
      </c>
    </row>
    <row r="102" spans="1:13" x14ac:dyDescent="0.3">
      <c r="A102" t="s">
        <v>644</v>
      </c>
      <c r="F102" s="186">
        <v>50</v>
      </c>
      <c r="G102" s="186">
        <v>50</v>
      </c>
      <c r="H102" s="186">
        <v>60</v>
      </c>
      <c r="I102" s="186">
        <v>60</v>
      </c>
      <c r="J102" s="186">
        <v>60</v>
      </c>
      <c r="K102" s="186">
        <v>60</v>
      </c>
      <c r="L102" s="186">
        <v>60</v>
      </c>
      <c r="M102" s="186">
        <v>60</v>
      </c>
    </row>
    <row r="103" spans="1:13" x14ac:dyDescent="0.3">
      <c r="F103" s="186"/>
      <c r="G103" s="186"/>
      <c r="H103" s="186"/>
      <c r="I103" s="186"/>
      <c r="J103" s="186"/>
      <c r="K103" s="186"/>
      <c r="L103" s="186"/>
      <c r="M103" s="186"/>
    </row>
    <row r="104" spans="1:13" x14ac:dyDescent="0.3">
      <c r="A104" s="184" t="s">
        <v>645</v>
      </c>
      <c r="F104" s="186"/>
      <c r="G104" s="186"/>
      <c r="H104" s="186"/>
      <c r="I104" s="186"/>
      <c r="J104" s="186"/>
      <c r="K104" s="186"/>
      <c r="L104" s="186"/>
      <c r="M104" s="186"/>
    </row>
    <row r="105" spans="1:13" x14ac:dyDescent="0.3">
      <c r="F105" s="186"/>
      <c r="G105" s="186"/>
      <c r="H105" s="186"/>
      <c r="I105" s="186"/>
      <c r="J105" s="186"/>
      <c r="K105" s="186"/>
      <c r="L105" s="186"/>
      <c r="M105" s="186"/>
    </row>
    <row r="106" spans="1:13" x14ac:dyDescent="0.3">
      <c r="A106" t="s">
        <v>646</v>
      </c>
      <c r="F106" s="186">
        <v>100</v>
      </c>
      <c r="G106" s="186">
        <v>100</v>
      </c>
      <c r="H106" s="186">
        <v>100</v>
      </c>
      <c r="I106" s="186">
        <v>100</v>
      </c>
      <c r="J106" s="186">
        <v>100</v>
      </c>
      <c r="K106" s="186">
        <v>100</v>
      </c>
      <c r="L106" s="186">
        <v>100</v>
      </c>
      <c r="M106" s="186">
        <v>100</v>
      </c>
    </row>
    <row r="107" spans="1:13" x14ac:dyDescent="0.3">
      <c r="A107" t="s">
        <v>647</v>
      </c>
      <c r="F107" s="186">
        <v>100</v>
      </c>
      <c r="G107" s="186">
        <v>100</v>
      </c>
      <c r="H107" s="186">
        <v>100</v>
      </c>
      <c r="I107" s="186">
        <v>100</v>
      </c>
      <c r="J107" s="186">
        <v>100</v>
      </c>
      <c r="K107" s="186">
        <v>100</v>
      </c>
      <c r="L107" s="186">
        <v>100</v>
      </c>
      <c r="M107" s="186">
        <v>100</v>
      </c>
    </row>
    <row r="108" spans="1:13" x14ac:dyDescent="0.3">
      <c r="A108" t="s">
        <v>648</v>
      </c>
      <c r="F108" s="186">
        <v>50</v>
      </c>
      <c r="G108" s="186">
        <v>50</v>
      </c>
      <c r="H108" s="186">
        <v>100</v>
      </c>
      <c r="I108" s="186">
        <v>100</v>
      </c>
      <c r="J108" s="186">
        <v>100</v>
      </c>
      <c r="K108" s="186">
        <v>100</v>
      </c>
      <c r="L108" s="186">
        <v>100</v>
      </c>
      <c r="M108" s="186">
        <v>100</v>
      </c>
    </row>
    <row r="109" spans="1:13" x14ac:dyDescent="0.3">
      <c r="A109" t="s">
        <v>649</v>
      </c>
      <c r="F109" s="186">
        <v>10</v>
      </c>
      <c r="G109" s="186">
        <v>10</v>
      </c>
      <c r="H109" s="186">
        <v>10</v>
      </c>
      <c r="I109" s="186">
        <v>10</v>
      </c>
      <c r="J109" s="186">
        <v>10</v>
      </c>
      <c r="K109" s="186">
        <v>10</v>
      </c>
      <c r="L109" s="186">
        <v>10</v>
      </c>
      <c r="M109" s="186">
        <v>10</v>
      </c>
    </row>
    <row r="110" spans="1:13" x14ac:dyDescent="0.3">
      <c r="A110" t="s">
        <v>650</v>
      </c>
      <c r="F110" s="186">
        <v>50</v>
      </c>
      <c r="G110" s="186">
        <v>50</v>
      </c>
      <c r="H110" s="186">
        <v>50</v>
      </c>
      <c r="I110" s="186">
        <v>50</v>
      </c>
      <c r="J110" s="186">
        <v>50</v>
      </c>
      <c r="K110" s="186">
        <v>50</v>
      </c>
      <c r="L110" s="186">
        <v>50</v>
      </c>
      <c r="M110" s="186">
        <v>50</v>
      </c>
    </row>
    <row r="111" spans="1:13" x14ac:dyDescent="0.3">
      <c r="A111" t="s">
        <v>651</v>
      </c>
      <c r="F111" s="186">
        <v>100</v>
      </c>
      <c r="G111" s="186">
        <v>100</v>
      </c>
      <c r="H111" s="186">
        <v>100</v>
      </c>
      <c r="I111" s="186">
        <v>100</v>
      </c>
      <c r="J111" s="186">
        <v>100</v>
      </c>
      <c r="K111" s="186">
        <v>100</v>
      </c>
      <c r="L111" s="186">
        <v>100</v>
      </c>
      <c r="M111" s="186">
        <v>100</v>
      </c>
    </row>
    <row r="112" spans="1:13" x14ac:dyDescent="0.3">
      <c r="A112" t="s">
        <v>652</v>
      </c>
      <c r="F112" s="186">
        <v>100</v>
      </c>
      <c r="G112" s="186">
        <v>100</v>
      </c>
      <c r="H112" s="186">
        <v>100</v>
      </c>
      <c r="I112" s="186">
        <v>100</v>
      </c>
      <c r="J112" s="186">
        <v>100</v>
      </c>
      <c r="K112" s="186">
        <v>100</v>
      </c>
      <c r="L112" s="186">
        <v>100</v>
      </c>
      <c r="M112" s="186">
        <v>100</v>
      </c>
    </row>
    <row r="113" spans="1:13" x14ac:dyDescent="0.3">
      <c r="A113" t="s">
        <v>653</v>
      </c>
      <c r="F113" s="186">
        <v>100</v>
      </c>
      <c r="G113" s="186">
        <v>100</v>
      </c>
      <c r="H113" s="186">
        <v>100</v>
      </c>
      <c r="I113" s="186">
        <v>100</v>
      </c>
      <c r="J113" s="186">
        <v>100</v>
      </c>
      <c r="K113" s="186">
        <v>100</v>
      </c>
      <c r="L113" s="186">
        <v>100</v>
      </c>
      <c r="M113" s="186">
        <v>100</v>
      </c>
    </row>
    <row r="114" spans="1:13" x14ac:dyDescent="0.3">
      <c r="A114" t="s">
        <v>654</v>
      </c>
      <c r="F114" s="186">
        <v>100</v>
      </c>
      <c r="G114" s="186">
        <v>100</v>
      </c>
      <c r="H114" s="186">
        <v>100</v>
      </c>
      <c r="I114" s="186">
        <v>100</v>
      </c>
      <c r="J114" s="186">
        <v>100</v>
      </c>
      <c r="K114" s="186">
        <v>100</v>
      </c>
      <c r="L114" s="186">
        <v>100</v>
      </c>
      <c r="M114" s="186">
        <v>100</v>
      </c>
    </row>
    <row r="115" spans="1:13" x14ac:dyDescent="0.3">
      <c r="A115" t="s">
        <v>655</v>
      </c>
      <c r="F115" s="186">
        <v>100</v>
      </c>
      <c r="G115" s="186">
        <v>100</v>
      </c>
      <c r="H115" s="186">
        <v>100</v>
      </c>
      <c r="I115" s="186">
        <v>100</v>
      </c>
      <c r="J115" s="186">
        <v>100</v>
      </c>
      <c r="K115" s="186">
        <v>100</v>
      </c>
      <c r="L115" s="186">
        <v>100</v>
      </c>
      <c r="M115" s="186">
        <v>100</v>
      </c>
    </row>
    <row r="118" spans="1:13" x14ac:dyDescent="0.3">
      <c r="A118" t="s">
        <v>656</v>
      </c>
    </row>
    <row r="120" spans="1:13" x14ac:dyDescent="0.3">
      <c r="A120" t="s">
        <v>657</v>
      </c>
    </row>
    <row r="122" spans="1:13" x14ac:dyDescent="0.3">
      <c r="A122" t="s">
        <v>658</v>
      </c>
    </row>
    <row r="123" spans="1:13" x14ac:dyDescent="0.3">
      <c r="A123" t="s">
        <v>659</v>
      </c>
    </row>
    <row r="125" spans="1:13" x14ac:dyDescent="0.3">
      <c r="A125" t="s">
        <v>660</v>
      </c>
    </row>
    <row r="126" spans="1:13" x14ac:dyDescent="0.3">
      <c r="A126" t="s">
        <v>661</v>
      </c>
    </row>
    <row r="127" spans="1:13" x14ac:dyDescent="0.3">
      <c r="A127" t="s">
        <v>662</v>
      </c>
    </row>
    <row r="128" spans="1:13" x14ac:dyDescent="0.3">
      <c r="A128" t="s">
        <v>663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N100"/>
  <sheetViews>
    <sheetView topLeftCell="D88" workbookViewId="0">
      <selection activeCell="I6" sqref="I6"/>
    </sheetView>
  </sheetViews>
  <sheetFormatPr defaultRowHeight="14.4" x14ac:dyDescent="0.3"/>
  <cols>
    <col min="2" max="2" width="21.5546875" customWidth="1"/>
    <col min="3" max="3" width="14" customWidth="1"/>
    <col min="4" max="4" width="13.5546875" customWidth="1"/>
    <col min="5" max="5" width="13.77734375" customWidth="1"/>
    <col min="6" max="6" width="11.5546875" bestFit="1" customWidth="1"/>
    <col min="7" max="8" width="14.21875" customWidth="1"/>
    <col min="9" max="9" width="13.77734375" customWidth="1"/>
    <col min="10" max="10" width="12.5546875" customWidth="1"/>
    <col min="11" max="11" width="11.5546875" bestFit="1" customWidth="1"/>
    <col min="12" max="12" width="14.77734375" customWidth="1"/>
  </cols>
  <sheetData>
    <row r="2" spans="2:13" x14ac:dyDescent="0.3">
      <c r="C2" s="184" t="s">
        <v>664</v>
      </c>
    </row>
    <row r="4" spans="2:13" x14ac:dyDescent="0.3">
      <c r="D4">
        <v>2016</v>
      </c>
      <c r="E4">
        <v>2017</v>
      </c>
      <c r="F4">
        <v>2018</v>
      </c>
      <c r="G4">
        <v>2019</v>
      </c>
      <c r="H4">
        <v>2020</v>
      </c>
    </row>
    <row r="5" spans="2:13" x14ac:dyDescent="0.3">
      <c r="B5" t="s">
        <v>665</v>
      </c>
      <c r="C5" s="186"/>
      <c r="D5" s="186">
        <v>10145</v>
      </c>
      <c r="E5" s="186">
        <v>10145</v>
      </c>
      <c r="F5" s="186">
        <v>10145</v>
      </c>
      <c r="G5" s="186">
        <v>10145</v>
      </c>
    </row>
    <row r="6" spans="2:13" x14ac:dyDescent="0.3">
      <c r="B6" t="s">
        <v>666</v>
      </c>
      <c r="C6" s="186"/>
      <c r="D6" s="186">
        <v>9824</v>
      </c>
      <c r="E6" s="186">
        <v>9824</v>
      </c>
      <c r="F6" s="186">
        <v>9824</v>
      </c>
      <c r="G6" s="186">
        <v>9824</v>
      </c>
    </row>
    <row r="7" spans="2:13" x14ac:dyDescent="0.3">
      <c r="B7" t="s">
        <v>432</v>
      </c>
      <c r="C7" s="186"/>
      <c r="D7" s="186">
        <v>9824</v>
      </c>
      <c r="E7" s="186">
        <v>9824</v>
      </c>
      <c r="F7" s="186">
        <v>9854</v>
      </c>
      <c r="G7" s="186">
        <v>9824</v>
      </c>
    </row>
    <row r="8" spans="2:13" x14ac:dyDescent="0.3">
      <c r="B8" t="s">
        <v>432</v>
      </c>
      <c r="C8" s="186"/>
      <c r="D8" s="186">
        <v>9824</v>
      </c>
      <c r="E8" s="186">
        <v>9824</v>
      </c>
      <c r="F8" s="186">
        <v>9824</v>
      </c>
      <c r="G8" s="186">
        <v>9824</v>
      </c>
    </row>
    <row r="9" spans="2:13" x14ac:dyDescent="0.3">
      <c r="B9" t="s">
        <v>432</v>
      </c>
      <c r="C9" s="186"/>
      <c r="D9" s="186">
        <v>9824</v>
      </c>
      <c r="E9" s="186">
        <v>9824</v>
      </c>
      <c r="F9" s="186">
        <v>9824</v>
      </c>
      <c r="G9" s="186">
        <v>9824</v>
      </c>
    </row>
    <row r="10" spans="2:13" x14ac:dyDescent="0.3">
      <c r="B10" t="s">
        <v>432</v>
      </c>
      <c r="C10" s="186"/>
      <c r="D10" s="186">
        <v>9824</v>
      </c>
      <c r="E10" s="186">
        <v>9824</v>
      </c>
      <c r="F10" s="186">
        <v>9824</v>
      </c>
      <c r="G10" s="186">
        <v>9824</v>
      </c>
    </row>
    <row r="12" spans="2:13" x14ac:dyDescent="0.3">
      <c r="B12" s="184" t="s">
        <v>667</v>
      </c>
      <c r="G12" s="184" t="s">
        <v>668</v>
      </c>
    </row>
    <row r="13" spans="2:13" x14ac:dyDescent="0.3">
      <c r="B13" t="s">
        <v>669</v>
      </c>
      <c r="G13" t="s">
        <v>670</v>
      </c>
    </row>
    <row r="14" spans="2:13" x14ac:dyDescent="0.3">
      <c r="B14" t="s">
        <v>671</v>
      </c>
      <c r="C14" t="s">
        <v>672</v>
      </c>
      <c r="D14" t="s">
        <v>673</v>
      </c>
      <c r="E14" t="s">
        <v>674</v>
      </c>
      <c r="F14" t="s">
        <v>671</v>
      </c>
      <c r="G14">
        <v>2019</v>
      </c>
      <c r="H14">
        <v>2020</v>
      </c>
      <c r="K14">
        <v>2019</v>
      </c>
      <c r="L14">
        <v>2020</v>
      </c>
      <c r="M14" s="187" t="s">
        <v>511</v>
      </c>
    </row>
    <row r="15" spans="2:13" x14ac:dyDescent="0.3">
      <c r="G15" s="188">
        <v>11827</v>
      </c>
      <c r="H15" s="188">
        <v>11827</v>
      </c>
      <c r="M15" s="187"/>
    </row>
    <row r="16" spans="2:13" x14ac:dyDescent="0.3">
      <c r="G16" s="189">
        <v>11364</v>
      </c>
      <c r="H16" s="188">
        <v>11364</v>
      </c>
      <c r="M16" s="187"/>
    </row>
    <row r="17" spans="2:12" x14ac:dyDescent="0.3">
      <c r="B17">
        <v>2</v>
      </c>
      <c r="C17" s="186">
        <v>23004</v>
      </c>
      <c r="D17" s="186">
        <v>23579</v>
      </c>
      <c r="E17" s="186">
        <v>24852</v>
      </c>
      <c r="F17" s="184" t="s">
        <v>675</v>
      </c>
      <c r="G17" s="186">
        <v>11264</v>
      </c>
      <c r="H17" s="190">
        <v>11264</v>
      </c>
      <c r="I17" s="186"/>
      <c r="J17" s="186"/>
      <c r="K17" s="191">
        <v>11264</v>
      </c>
      <c r="L17" s="186">
        <v>11264</v>
      </c>
    </row>
    <row r="18" spans="2:12" x14ac:dyDescent="0.3">
      <c r="C18" s="186">
        <v>22335</v>
      </c>
      <c r="D18" s="186">
        <v>22893</v>
      </c>
      <c r="E18" s="186">
        <v>24175</v>
      </c>
      <c r="G18" s="186"/>
      <c r="H18" s="186"/>
      <c r="I18" s="186"/>
      <c r="J18" s="186"/>
      <c r="K18" s="191"/>
      <c r="L18" s="186"/>
    </row>
    <row r="19" spans="2:12" x14ac:dyDescent="0.3">
      <c r="C19" s="186"/>
      <c r="D19" s="186"/>
      <c r="E19" s="186"/>
      <c r="G19" s="186">
        <v>10823</v>
      </c>
      <c r="H19" s="186">
        <v>10823</v>
      </c>
      <c r="I19" s="186"/>
      <c r="J19" s="186"/>
      <c r="K19" s="191">
        <v>10823</v>
      </c>
      <c r="L19" s="186">
        <v>10823</v>
      </c>
    </row>
    <row r="20" spans="2:12" x14ac:dyDescent="0.3">
      <c r="C20" s="186"/>
      <c r="D20" s="186"/>
      <c r="E20" s="186"/>
      <c r="G20" s="186">
        <v>10574</v>
      </c>
      <c r="H20" s="186">
        <v>10574</v>
      </c>
      <c r="I20" s="186"/>
      <c r="J20" s="186"/>
      <c r="K20" s="191"/>
      <c r="L20" s="186"/>
    </row>
    <row r="21" spans="2:12" x14ac:dyDescent="0.3">
      <c r="B21">
        <v>3</v>
      </c>
      <c r="C21" s="186">
        <v>22042</v>
      </c>
      <c r="D21" s="186">
        <v>22593</v>
      </c>
      <c r="E21" s="186">
        <v>23858</v>
      </c>
      <c r="F21" s="186"/>
      <c r="G21" s="186">
        <v>10399</v>
      </c>
      <c r="H21" s="186">
        <v>10399</v>
      </c>
      <c r="I21" s="186"/>
      <c r="J21" s="186"/>
      <c r="K21" s="191">
        <v>10399</v>
      </c>
      <c r="L21" s="186">
        <v>10399</v>
      </c>
    </row>
    <row r="22" spans="2:12" x14ac:dyDescent="0.3">
      <c r="C22" s="186"/>
      <c r="D22" s="186"/>
      <c r="E22" s="186"/>
      <c r="F22" s="186"/>
      <c r="G22" s="186">
        <v>10226</v>
      </c>
      <c r="H22" s="186">
        <v>10226</v>
      </c>
      <c r="I22" s="186"/>
      <c r="J22" s="186"/>
      <c r="K22" s="191"/>
      <c r="L22" s="186"/>
    </row>
    <row r="23" spans="2:12" x14ac:dyDescent="0.3">
      <c r="C23" s="186">
        <v>21495</v>
      </c>
      <c r="D23" s="186">
        <v>22032</v>
      </c>
      <c r="E23" s="186">
        <v>23310</v>
      </c>
      <c r="F23" s="184" t="s">
        <v>676</v>
      </c>
      <c r="G23" s="186">
        <v>10070</v>
      </c>
      <c r="H23" s="186">
        <v>10070</v>
      </c>
      <c r="I23" s="186"/>
      <c r="J23" s="186"/>
      <c r="K23" s="191">
        <v>10070</v>
      </c>
      <c r="L23" s="186">
        <v>10070</v>
      </c>
    </row>
    <row r="24" spans="2:12" x14ac:dyDescent="0.3">
      <c r="C24" s="186">
        <v>20904</v>
      </c>
      <c r="D24" s="186">
        <v>21427</v>
      </c>
      <c r="E24" s="186">
        <v>22691</v>
      </c>
      <c r="H24" s="186"/>
      <c r="I24" s="186"/>
      <c r="J24" s="186"/>
      <c r="K24" s="191"/>
      <c r="L24" s="186"/>
    </row>
    <row r="25" spans="2:12" x14ac:dyDescent="0.3">
      <c r="C25" s="186"/>
      <c r="D25" s="186"/>
      <c r="E25" s="186"/>
      <c r="G25" s="186">
        <v>9871</v>
      </c>
      <c r="H25" s="186">
        <v>9871</v>
      </c>
      <c r="I25" s="186"/>
      <c r="J25" s="186"/>
      <c r="K25" s="191">
        <v>9739</v>
      </c>
      <c r="L25" s="186">
        <v>9739</v>
      </c>
    </row>
    <row r="26" spans="2:12" x14ac:dyDescent="0.3">
      <c r="B26">
        <v>4</v>
      </c>
      <c r="C26" s="186">
        <v>19933</v>
      </c>
      <c r="D26" s="186">
        <v>20431</v>
      </c>
      <c r="E26" s="186">
        <v>21698</v>
      </c>
      <c r="G26" s="186">
        <v>9739</v>
      </c>
      <c r="H26" s="186">
        <v>9739</v>
      </c>
      <c r="I26" s="186"/>
      <c r="J26" s="186"/>
      <c r="K26" s="191">
        <v>9401</v>
      </c>
      <c r="L26" s="186">
        <v>9401</v>
      </c>
    </row>
    <row r="27" spans="2:12" x14ac:dyDescent="0.3">
      <c r="C27" s="186">
        <v>19367</v>
      </c>
      <c r="D27" s="186">
        <v>19851</v>
      </c>
      <c r="E27" s="186">
        <v>21121</v>
      </c>
      <c r="F27" s="184"/>
      <c r="G27" s="186">
        <v>9463</v>
      </c>
      <c r="H27" s="186">
        <v>9463</v>
      </c>
      <c r="I27" s="186"/>
      <c r="J27" s="186"/>
      <c r="K27" s="191">
        <v>9012</v>
      </c>
      <c r="L27" s="186">
        <v>9012</v>
      </c>
    </row>
    <row r="28" spans="2:12" x14ac:dyDescent="0.3">
      <c r="C28" s="186"/>
      <c r="D28" s="186"/>
      <c r="E28" s="186"/>
      <c r="F28" s="184"/>
      <c r="G28" s="186">
        <v>9401</v>
      </c>
      <c r="H28" s="186">
        <v>9401</v>
      </c>
      <c r="I28" s="186"/>
      <c r="J28" s="186"/>
      <c r="K28" s="191"/>
      <c r="L28" s="186"/>
    </row>
    <row r="29" spans="2:12" x14ac:dyDescent="0.3">
      <c r="C29" s="186">
        <v>18689</v>
      </c>
      <c r="D29" s="186">
        <v>19156</v>
      </c>
      <c r="E29" s="186">
        <v>20439</v>
      </c>
      <c r="G29" s="186">
        <v>9012</v>
      </c>
      <c r="H29" s="186">
        <v>9012</v>
      </c>
      <c r="I29" s="186"/>
      <c r="J29" s="186"/>
      <c r="K29" s="191">
        <v>8659</v>
      </c>
      <c r="L29" s="186">
        <v>8659</v>
      </c>
    </row>
    <row r="30" spans="2:12" x14ac:dyDescent="0.3">
      <c r="C30" s="186">
        <v>18117</v>
      </c>
      <c r="D30" s="186">
        <v>18570</v>
      </c>
      <c r="E30" s="186">
        <v>19870</v>
      </c>
      <c r="F30" s="184" t="s">
        <v>677</v>
      </c>
      <c r="G30" s="186">
        <v>9092</v>
      </c>
      <c r="H30" s="186">
        <v>9092</v>
      </c>
      <c r="I30" s="186"/>
      <c r="J30" s="186"/>
      <c r="K30" s="191">
        <v>8236</v>
      </c>
      <c r="L30" s="186">
        <v>8236</v>
      </c>
    </row>
    <row r="31" spans="2:12" x14ac:dyDescent="0.3">
      <c r="C31" s="186">
        <v>17562</v>
      </c>
      <c r="D31" s="186">
        <v>18001</v>
      </c>
      <c r="E31" s="186">
        <v>19261</v>
      </c>
      <c r="K31" s="191"/>
    </row>
    <row r="32" spans="2:12" x14ac:dyDescent="0.3">
      <c r="C32" s="186">
        <v>17017</v>
      </c>
      <c r="D32" s="186">
        <v>17442</v>
      </c>
      <c r="E32" s="186">
        <v>18715</v>
      </c>
      <c r="G32" s="186">
        <v>8659</v>
      </c>
      <c r="H32" s="186">
        <v>8659</v>
      </c>
      <c r="I32" s="186"/>
      <c r="J32" s="186"/>
      <c r="K32" s="191"/>
      <c r="L32" s="186"/>
    </row>
    <row r="33" spans="2:13" x14ac:dyDescent="0.3">
      <c r="C33" s="186"/>
      <c r="D33" s="186"/>
      <c r="E33" s="186"/>
      <c r="G33" s="186">
        <v>8648</v>
      </c>
      <c r="H33" s="186">
        <v>8648</v>
      </c>
      <c r="I33" s="186"/>
      <c r="J33" s="186"/>
      <c r="K33" s="191"/>
      <c r="L33" s="186"/>
    </row>
    <row r="34" spans="2:13" x14ac:dyDescent="0.3">
      <c r="B34">
        <v>5</v>
      </c>
      <c r="C34" s="186">
        <v>17562</v>
      </c>
      <c r="D34" s="186">
        <v>18001</v>
      </c>
      <c r="E34" s="186">
        <v>19261</v>
      </c>
      <c r="G34" s="186">
        <v>8247</v>
      </c>
      <c r="H34" s="186">
        <v>8247</v>
      </c>
      <c r="I34" s="186"/>
      <c r="J34" s="186"/>
      <c r="K34" s="191"/>
      <c r="L34" s="186"/>
    </row>
    <row r="35" spans="2:13" x14ac:dyDescent="0.3">
      <c r="C35" s="186">
        <v>17017</v>
      </c>
      <c r="D35" s="186">
        <v>17442</v>
      </c>
      <c r="E35" s="186">
        <v>18715</v>
      </c>
      <c r="F35" s="184" t="s">
        <v>678</v>
      </c>
      <c r="G35" s="186">
        <v>8236</v>
      </c>
      <c r="H35" s="186">
        <v>8236</v>
      </c>
      <c r="I35" s="186"/>
      <c r="J35" s="186"/>
      <c r="K35" s="191"/>
      <c r="L35" s="186"/>
    </row>
    <row r="36" spans="2:13" x14ac:dyDescent="0.3">
      <c r="C36" s="186">
        <v>16468</v>
      </c>
      <c r="D36" s="186">
        <v>16880</v>
      </c>
      <c r="E36" s="186">
        <v>18163</v>
      </c>
      <c r="G36" s="186"/>
      <c r="H36" s="186"/>
      <c r="I36" s="186"/>
      <c r="J36" s="186"/>
      <c r="K36" s="191"/>
      <c r="L36" s="186"/>
    </row>
    <row r="37" spans="2:13" x14ac:dyDescent="0.3">
      <c r="C37" s="186">
        <v>15915</v>
      </c>
      <c r="D37" s="186">
        <v>16313</v>
      </c>
      <c r="E37" s="186">
        <v>17602</v>
      </c>
      <c r="G37" s="186">
        <v>7854</v>
      </c>
      <c r="H37" s="186">
        <v>7854</v>
      </c>
      <c r="I37" s="186">
        <v>7854</v>
      </c>
      <c r="J37" s="186">
        <v>5739</v>
      </c>
      <c r="K37" s="191">
        <v>7854</v>
      </c>
      <c r="L37" s="186">
        <v>7854</v>
      </c>
    </row>
    <row r="38" spans="2:13" x14ac:dyDescent="0.3">
      <c r="C38" s="186"/>
      <c r="D38" s="186"/>
      <c r="E38" s="186"/>
      <c r="G38" s="186">
        <v>7796</v>
      </c>
      <c r="H38" s="186">
        <v>7796</v>
      </c>
      <c r="I38" s="186"/>
      <c r="J38" s="186"/>
      <c r="K38" s="191"/>
      <c r="L38" s="186"/>
    </row>
    <row r="39" spans="2:13" x14ac:dyDescent="0.3">
      <c r="C39" s="186"/>
      <c r="D39" s="186"/>
      <c r="E39" s="186"/>
      <c r="G39" s="186">
        <v>7595</v>
      </c>
      <c r="H39" s="186">
        <v>7595</v>
      </c>
      <c r="I39" s="186"/>
      <c r="J39" s="186"/>
      <c r="K39" s="191"/>
      <c r="L39" s="186"/>
    </row>
    <row r="40" spans="2:13" x14ac:dyDescent="0.3">
      <c r="C40" s="186">
        <v>15390</v>
      </c>
      <c r="D40" s="186">
        <v>15775</v>
      </c>
      <c r="E40" s="186">
        <v>17037</v>
      </c>
      <c r="G40" s="186">
        <v>7425</v>
      </c>
      <c r="H40" s="186">
        <v>7425</v>
      </c>
      <c r="I40" s="186">
        <v>7425</v>
      </c>
      <c r="J40" s="186">
        <v>5426</v>
      </c>
      <c r="K40" s="191">
        <v>7425</v>
      </c>
      <c r="L40" s="186">
        <v>7425</v>
      </c>
    </row>
    <row r="41" spans="2:13" x14ac:dyDescent="0.3">
      <c r="C41" s="186">
        <v>14815</v>
      </c>
      <c r="D41" s="186">
        <v>15185</v>
      </c>
      <c r="E41" s="186">
        <v>16476</v>
      </c>
      <c r="F41" s="184" t="s">
        <v>679</v>
      </c>
      <c r="G41" s="186">
        <v>7233</v>
      </c>
      <c r="H41" s="186">
        <v>7233</v>
      </c>
      <c r="I41" s="186">
        <v>7233</v>
      </c>
      <c r="J41" s="186">
        <v>5286</v>
      </c>
      <c r="K41" s="191">
        <v>7233</v>
      </c>
      <c r="L41" s="186">
        <v>7233</v>
      </c>
    </row>
    <row r="42" spans="2:13" x14ac:dyDescent="0.3">
      <c r="C42" s="186"/>
      <c r="D42" s="186"/>
      <c r="E42" s="186"/>
      <c r="F42" s="184"/>
      <c r="G42" s="186"/>
      <c r="H42" s="186"/>
      <c r="I42" s="186"/>
      <c r="J42" s="186"/>
      <c r="K42" s="191"/>
      <c r="L42" s="186"/>
    </row>
    <row r="43" spans="2:13" x14ac:dyDescent="0.3">
      <c r="C43" s="186">
        <v>14341</v>
      </c>
      <c r="D43" s="186">
        <v>14700</v>
      </c>
      <c r="E43" s="186">
        <v>15994</v>
      </c>
      <c r="G43" s="186">
        <v>6944</v>
      </c>
      <c r="H43" s="186">
        <v>6944</v>
      </c>
      <c r="I43" s="186">
        <v>6944</v>
      </c>
      <c r="J43" s="186">
        <v>5074</v>
      </c>
      <c r="K43" s="191">
        <v>6944</v>
      </c>
      <c r="L43" s="186">
        <v>6944</v>
      </c>
    </row>
    <row r="44" spans="2:13" x14ac:dyDescent="0.3">
      <c r="C44" s="186">
        <v>13841</v>
      </c>
      <c r="D44" s="186">
        <v>14187</v>
      </c>
      <c r="E44" s="186">
        <v>15464</v>
      </c>
      <c r="F44" t="s">
        <v>202</v>
      </c>
      <c r="G44" s="186">
        <v>6784</v>
      </c>
      <c r="H44" s="186">
        <v>6784</v>
      </c>
      <c r="I44" s="186">
        <v>6784</v>
      </c>
      <c r="J44" s="186">
        <v>4958</v>
      </c>
      <c r="K44" s="191">
        <v>6784</v>
      </c>
      <c r="L44" s="186">
        <v>6784</v>
      </c>
      <c r="M44" s="186">
        <v>3.26</v>
      </c>
    </row>
    <row r="45" spans="2:13" x14ac:dyDescent="0.3">
      <c r="C45" s="186"/>
      <c r="D45" s="186"/>
      <c r="E45" s="186"/>
      <c r="F45" s="184" t="s">
        <v>680</v>
      </c>
      <c r="G45" s="186">
        <v>6438</v>
      </c>
      <c r="H45" s="186">
        <v>6438</v>
      </c>
      <c r="I45" s="186">
        <v>6438</v>
      </c>
      <c r="J45" s="186">
        <v>4705</v>
      </c>
      <c r="K45" s="191">
        <v>6438</v>
      </c>
      <c r="L45" s="186">
        <v>6438</v>
      </c>
      <c r="M45" s="186">
        <v>3.1</v>
      </c>
    </row>
    <row r="46" spans="2:13" x14ac:dyDescent="0.3">
      <c r="C46" s="186"/>
      <c r="D46" s="186"/>
      <c r="E46" s="186"/>
      <c r="G46" s="186"/>
      <c r="H46" s="186"/>
      <c r="I46" s="186"/>
      <c r="J46" s="186"/>
      <c r="K46" s="191"/>
      <c r="L46" s="186"/>
      <c r="M46" s="186"/>
    </row>
    <row r="47" spans="2:13" x14ac:dyDescent="0.3">
      <c r="B47">
        <v>6</v>
      </c>
      <c r="C47" s="186">
        <v>15390</v>
      </c>
      <c r="D47" s="186">
        <v>15775</v>
      </c>
      <c r="E47" s="186">
        <v>17037</v>
      </c>
      <c r="G47" s="186">
        <v>6226</v>
      </c>
      <c r="H47" s="186">
        <v>6226</v>
      </c>
      <c r="I47" s="186">
        <v>6226</v>
      </c>
      <c r="J47" s="186">
        <v>4550</v>
      </c>
      <c r="K47" s="191">
        <v>6226</v>
      </c>
      <c r="L47" s="186">
        <v>6226</v>
      </c>
      <c r="M47" s="186">
        <v>2.99</v>
      </c>
    </row>
    <row r="48" spans="2:13" x14ac:dyDescent="0.3">
      <c r="C48" s="186">
        <v>14815</v>
      </c>
      <c r="D48" s="186">
        <v>15185</v>
      </c>
      <c r="E48" s="186">
        <v>16476</v>
      </c>
      <c r="F48" s="184" t="s">
        <v>681</v>
      </c>
      <c r="G48" s="186">
        <v>6015</v>
      </c>
      <c r="H48" s="186">
        <v>6015</v>
      </c>
      <c r="I48" s="186">
        <v>6015</v>
      </c>
      <c r="J48" s="186">
        <v>4396</v>
      </c>
      <c r="K48" s="191">
        <v>6015</v>
      </c>
      <c r="L48" s="186">
        <v>6015</v>
      </c>
      <c r="M48" s="186">
        <v>2.89</v>
      </c>
    </row>
    <row r="49" spans="2:14" x14ac:dyDescent="0.3">
      <c r="C49" s="186">
        <v>14341</v>
      </c>
      <c r="D49" s="186">
        <v>14700</v>
      </c>
      <c r="E49" s="186">
        <v>15994</v>
      </c>
      <c r="F49" s="184"/>
      <c r="G49" s="186"/>
      <c r="H49" s="186"/>
      <c r="I49" s="186"/>
      <c r="J49" s="186"/>
      <c r="K49" s="191"/>
      <c r="L49" s="186"/>
      <c r="M49" s="186"/>
    </row>
    <row r="50" spans="2:14" x14ac:dyDescent="0.3">
      <c r="C50" s="186">
        <v>13841</v>
      </c>
      <c r="D50" s="186">
        <v>14187</v>
      </c>
      <c r="E50" s="186">
        <v>15464</v>
      </c>
      <c r="F50" t="s">
        <v>202</v>
      </c>
      <c r="G50" s="186">
        <v>5749</v>
      </c>
      <c r="H50" s="186">
        <v>5749</v>
      </c>
      <c r="I50" s="186">
        <v>5749</v>
      </c>
      <c r="J50" s="186">
        <v>4201</v>
      </c>
      <c r="K50" s="191">
        <v>5749</v>
      </c>
      <c r="L50" s="186">
        <v>5749</v>
      </c>
      <c r="M50" s="186">
        <v>2.76</v>
      </c>
    </row>
    <row r="51" spans="2:14" x14ac:dyDescent="0.3">
      <c r="C51" s="186">
        <v>13314</v>
      </c>
      <c r="D51" s="186">
        <v>13647</v>
      </c>
      <c r="E51" s="186">
        <v>14943</v>
      </c>
      <c r="F51" s="184"/>
      <c r="G51" s="186">
        <v>5556</v>
      </c>
      <c r="H51" s="186">
        <v>5556</v>
      </c>
      <c r="I51" s="186">
        <v>5556</v>
      </c>
      <c r="J51" s="186">
        <v>4060</v>
      </c>
      <c r="K51" s="191">
        <v>5556</v>
      </c>
      <c r="L51" s="186">
        <v>5556</v>
      </c>
      <c r="M51" s="186">
        <v>2.67</v>
      </c>
    </row>
    <row r="52" spans="2:14" x14ac:dyDescent="0.3">
      <c r="C52" s="186">
        <v>12860</v>
      </c>
      <c r="D52" s="186">
        <v>13182</v>
      </c>
      <c r="E52" s="186">
        <v>14474</v>
      </c>
      <c r="F52" s="184" t="s">
        <v>682</v>
      </c>
      <c r="G52" s="186">
        <v>5266</v>
      </c>
      <c r="H52" s="186">
        <v>5266</v>
      </c>
      <c r="I52" s="186">
        <v>5266</v>
      </c>
      <c r="J52" s="186">
        <v>3848</v>
      </c>
      <c r="K52" s="191">
        <v>5266</v>
      </c>
      <c r="L52" s="186">
        <v>5266</v>
      </c>
      <c r="M52" s="186">
        <v>2.5299999999999998</v>
      </c>
    </row>
    <row r="53" spans="2:14" x14ac:dyDescent="0.3">
      <c r="C53" s="186"/>
      <c r="D53" s="186"/>
      <c r="E53" s="186"/>
      <c r="F53" s="184"/>
      <c r="G53" s="186"/>
      <c r="H53" s="186"/>
      <c r="I53" s="186"/>
      <c r="J53" s="186"/>
      <c r="K53" s="191"/>
      <c r="L53" s="186"/>
      <c r="M53" s="186"/>
    </row>
    <row r="54" spans="2:14" x14ac:dyDescent="0.3">
      <c r="C54" s="186">
        <v>12446</v>
      </c>
      <c r="D54" s="186">
        <v>12757</v>
      </c>
      <c r="E54" s="186">
        <v>14033</v>
      </c>
      <c r="G54" s="186">
        <v>4988</v>
      </c>
      <c r="H54" s="186">
        <v>4988</v>
      </c>
      <c r="I54" s="186">
        <v>4988</v>
      </c>
      <c r="J54" s="186">
        <v>3645</v>
      </c>
      <c r="K54" s="191">
        <v>4988</v>
      </c>
      <c r="L54" s="186">
        <v>4988</v>
      </c>
      <c r="M54" s="186">
        <v>2.4</v>
      </c>
    </row>
    <row r="55" spans="2:14" x14ac:dyDescent="0.3">
      <c r="C55" s="186">
        <v>12072</v>
      </c>
      <c r="D55" s="186">
        <v>12374</v>
      </c>
      <c r="E55" s="186">
        <v>13649</v>
      </c>
      <c r="G55" s="186">
        <v>4716</v>
      </c>
      <c r="H55" s="186">
        <v>4716</v>
      </c>
      <c r="I55" s="186">
        <v>4716</v>
      </c>
      <c r="J55" s="186">
        <v>3446</v>
      </c>
      <c r="K55" s="191">
        <v>4716</v>
      </c>
      <c r="L55" s="186">
        <v>4716</v>
      </c>
      <c r="M55" s="186">
        <v>2.2599999999999998</v>
      </c>
    </row>
    <row r="56" spans="2:14" x14ac:dyDescent="0.3">
      <c r="C56" s="186"/>
      <c r="D56" s="186"/>
      <c r="E56" s="186"/>
      <c r="G56" s="186">
        <v>4456</v>
      </c>
      <c r="H56" s="186">
        <v>4456</v>
      </c>
      <c r="I56" s="186">
        <v>4456</v>
      </c>
      <c r="J56" s="186">
        <v>3256</v>
      </c>
      <c r="K56" s="191">
        <v>4456</v>
      </c>
      <c r="L56" s="186">
        <v>4618</v>
      </c>
      <c r="M56" s="186">
        <v>2.2200000000000002</v>
      </c>
    </row>
    <row r="57" spans="2:14" x14ac:dyDescent="0.3">
      <c r="C57" s="186"/>
      <c r="D57" s="186"/>
      <c r="E57" s="186"/>
      <c r="G57" s="186">
        <v>4456</v>
      </c>
      <c r="H57" s="186">
        <v>4456</v>
      </c>
      <c r="I57" s="186">
        <v>4456</v>
      </c>
      <c r="J57" s="186">
        <v>3256</v>
      </c>
      <c r="K57" s="191">
        <v>4456</v>
      </c>
      <c r="L57" s="186">
        <v>4456</v>
      </c>
      <c r="M57" s="186">
        <v>2.14</v>
      </c>
    </row>
    <row r="58" spans="2:14" x14ac:dyDescent="0.3">
      <c r="C58" s="186"/>
      <c r="D58" s="186"/>
      <c r="E58" s="186"/>
      <c r="F58" s="184" t="s">
        <v>683</v>
      </c>
      <c r="G58" s="186">
        <v>4206</v>
      </c>
      <c r="H58" s="186">
        <v>4206</v>
      </c>
      <c r="I58" s="186">
        <v>4206</v>
      </c>
      <c r="J58" s="186">
        <v>3074</v>
      </c>
      <c r="K58" s="191">
        <v>4206</v>
      </c>
      <c r="L58" s="186">
        <v>4206</v>
      </c>
      <c r="M58" s="186">
        <v>2.02</v>
      </c>
    </row>
    <row r="59" spans="2:14" x14ac:dyDescent="0.3">
      <c r="B59">
        <v>7</v>
      </c>
      <c r="C59" s="186">
        <v>13314</v>
      </c>
      <c r="D59" s="186">
        <v>13647</v>
      </c>
      <c r="E59" s="186">
        <v>14943</v>
      </c>
      <c r="G59" s="186"/>
      <c r="H59" s="186"/>
      <c r="I59" s="186"/>
      <c r="J59" s="186"/>
      <c r="K59" s="191"/>
      <c r="L59" s="186"/>
      <c r="M59" s="186"/>
      <c r="N59" t="s">
        <v>202</v>
      </c>
    </row>
    <row r="60" spans="2:14" x14ac:dyDescent="0.3">
      <c r="C60" s="186">
        <v>12860</v>
      </c>
      <c r="D60" s="186">
        <v>13182</v>
      </c>
      <c r="E60" s="186">
        <v>14474</v>
      </c>
      <c r="G60" s="186"/>
      <c r="H60" s="186"/>
      <c r="I60" s="186"/>
      <c r="J60" s="186"/>
      <c r="K60" s="191"/>
      <c r="L60" s="186"/>
      <c r="M60" s="186"/>
    </row>
    <row r="61" spans="2:14" x14ac:dyDescent="0.3">
      <c r="C61" s="186">
        <v>12446</v>
      </c>
      <c r="D61" s="186">
        <v>12757</v>
      </c>
      <c r="E61" s="186">
        <v>14033</v>
      </c>
      <c r="F61" t="s">
        <v>202</v>
      </c>
      <c r="G61" s="186">
        <v>2828</v>
      </c>
      <c r="H61" s="186"/>
      <c r="I61" s="186"/>
      <c r="J61" s="186"/>
      <c r="K61" s="191"/>
      <c r="L61" s="186"/>
      <c r="M61" s="186"/>
    </row>
    <row r="62" spans="2:14" x14ac:dyDescent="0.3">
      <c r="C62" s="186">
        <v>12072</v>
      </c>
      <c r="D62" s="186">
        <v>12374</v>
      </c>
      <c r="E62" s="186">
        <v>13649</v>
      </c>
      <c r="F62" s="184" t="s">
        <v>684</v>
      </c>
      <c r="G62" s="186">
        <v>2067</v>
      </c>
      <c r="H62" s="186"/>
      <c r="I62" s="186"/>
      <c r="J62" s="186"/>
      <c r="K62" s="191"/>
      <c r="L62" s="186"/>
      <c r="M62" s="186"/>
    </row>
    <row r="63" spans="2:14" x14ac:dyDescent="0.3">
      <c r="C63" s="186">
        <v>11737</v>
      </c>
      <c r="D63" s="186">
        <v>12030</v>
      </c>
      <c r="E63" s="186">
        <v>13317</v>
      </c>
      <c r="G63" s="66"/>
      <c r="H63" s="66"/>
      <c r="I63" s="66"/>
      <c r="J63" s="66"/>
      <c r="K63" s="192"/>
      <c r="L63" s="66"/>
      <c r="M63" s="66"/>
    </row>
    <row r="64" spans="2:14" x14ac:dyDescent="0.3">
      <c r="C64" s="186">
        <v>11339</v>
      </c>
      <c r="D64" s="186">
        <v>11622</v>
      </c>
      <c r="E64" s="186">
        <v>12924</v>
      </c>
      <c r="G64" s="186"/>
      <c r="H64" s="186"/>
      <c r="I64" s="186"/>
      <c r="J64" s="186"/>
      <c r="K64" s="191"/>
      <c r="L64" s="186"/>
    </row>
    <row r="65" spans="2:12" x14ac:dyDescent="0.3">
      <c r="C65" s="186">
        <v>10989</v>
      </c>
      <c r="D65" s="186">
        <v>11264</v>
      </c>
      <c r="E65" s="186">
        <v>12548</v>
      </c>
      <c r="G65" s="186"/>
      <c r="H65" s="186"/>
      <c r="I65" s="186"/>
      <c r="J65" s="186"/>
      <c r="K65" s="191"/>
      <c r="L65" s="186"/>
    </row>
    <row r="66" spans="2:12" x14ac:dyDescent="0.3">
      <c r="C66" s="186">
        <v>10559</v>
      </c>
      <c r="D66" s="186">
        <v>10823</v>
      </c>
      <c r="E66" s="186">
        <v>12100</v>
      </c>
      <c r="F66" s="184"/>
      <c r="G66" s="186"/>
      <c r="H66" s="186"/>
      <c r="I66" s="186"/>
      <c r="J66" s="186"/>
      <c r="K66" s="191"/>
      <c r="L66" s="186"/>
    </row>
    <row r="67" spans="2:12" x14ac:dyDescent="0.3">
      <c r="C67" s="186"/>
      <c r="D67" s="186"/>
      <c r="E67" s="186"/>
    </row>
    <row r="68" spans="2:12" x14ac:dyDescent="0.3">
      <c r="B68">
        <v>8</v>
      </c>
      <c r="C68" s="186">
        <v>11737</v>
      </c>
      <c r="D68" s="186">
        <v>12030</v>
      </c>
      <c r="E68" s="186">
        <v>13317</v>
      </c>
    </row>
    <row r="69" spans="2:12" x14ac:dyDescent="0.3">
      <c r="C69" s="186">
        <v>11339</v>
      </c>
      <c r="D69" s="186">
        <v>11622</v>
      </c>
      <c r="E69" s="186">
        <v>12924</v>
      </c>
    </row>
    <row r="70" spans="2:12" x14ac:dyDescent="0.3">
      <c r="C70" s="186">
        <v>10989</v>
      </c>
      <c r="D70" s="186">
        <v>11264</v>
      </c>
      <c r="E70" s="186">
        <v>12548</v>
      </c>
    </row>
    <row r="71" spans="2:12" x14ac:dyDescent="0.3">
      <c r="C71" s="186">
        <v>10559</v>
      </c>
      <c r="D71" s="186">
        <v>10823</v>
      </c>
      <c r="E71" s="186">
        <v>12100</v>
      </c>
    </row>
    <row r="72" spans="2:12" x14ac:dyDescent="0.3">
      <c r="C72" s="186">
        <v>10145</v>
      </c>
      <c r="D72" s="186">
        <v>10399</v>
      </c>
      <c r="E72" s="186">
        <v>11679</v>
      </c>
    </row>
    <row r="73" spans="2:12" x14ac:dyDescent="0.3">
      <c r="C73" s="186">
        <v>9824</v>
      </c>
      <c r="D73" s="186">
        <v>10070</v>
      </c>
      <c r="E73" s="186">
        <v>11299</v>
      </c>
    </row>
    <row r="74" spans="2:12" x14ac:dyDescent="0.3">
      <c r="C74" s="186">
        <v>9501</v>
      </c>
      <c r="D74" s="186">
        <v>9739</v>
      </c>
      <c r="E74" s="186">
        <v>10908</v>
      </c>
    </row>
    <row r="75" spans="2:12" x14ac:dyDescent="0.3">
      <c r="C75" s="186">
        <v>9172</v>
      </c>
      <c r="D75" s="186">
        <v>9401</v>
      </c>
      <c r="E75" s="186">
        <v>10482</v>
      </c>
    </row>
    <row r="76" spans="2:12" x14ac:dyDescent="0.3">
      <c r="C76" s="186"/>
      <c r="D76" s="186"/>
      <c r="E76" s="186"/>
    </row>
    <row r="77" spans="2:12" x14ac:dyDescent="0.3">
      <c r="B77">
        <v>9</v>
      </c>
      <c r="C77" s="186">
        <v>10145</v>
      </c>
      <c r="D77" s="186">
        <v>10399</v>
      </c>
      <c r="E77" s="186">
        <v>11678</v>
      </c>
    </row>
    <row r="78" spans="2:12" x14ac:dyDescent="0.3">
      <c r="C78" s="186">
        <v>9824</v>
      </c>
      <c r="D78" s="186">
        <v>10070</v>
      </c>
      <c r="E78" s="186">
        <v>11299</v>
      </c>
    </row>
    <row r="79" spans="2:12" x14ac:dyDescent="0.3">
      <c r="C79" s="186">
        <v>9501</v>
      </c>
      <c r="D79" s="186">
        <v>9739</v>
      </c>
      <c r="E79" s="186">
        <v>10908</v>
      </c>
    </row>
    <row r="80" spans="2:12" x14ac:dyDescent="0.3">
      <c r="C80" s="186">
        <v>9172</v>
      </c>
      <c r="D80" s="186">
        <v>9401</v>
      </c>
      <c r="E80" s="186">
        <v>10482</v>
      </c>
    </row>
    <row r="81" spans="2:5" x14ac:dyDescent="0.3">
      <c r="C81" s="186">
        <v>8792</v>
      </c>
      <c r="D81" s="186">
        <v>9012</v>
      </c>
      <c r="E81" s="186">
        <v>10039</v>
      </c>
    </row>
    <row r="82" spans="2:5" x14ac:dyDescent="0.3">
      <c r="C82" s="186">
        <v>8448</v>
      </c>
      <c r="D82" s="186">
        <v>8659</v>
      </c>
      <c r="E82" s="186">
        <v>9629</v>
      </c>
    </row>
    <row r="83" spans="2:5" x14ac:dyDescent="0.3">
      <c r="C83" s="186">
        <v>8035</v>
      </c>
      <c r="D83" s="186">
        <v>8236</v>
      </c>
      <c r="E83" s="186">
        <v>9142</v>
      </c>
    </row>
    <row r="84" spans="2:5" x14ac:dyDescent="0.3">
      <c r="C84" s="186">
        <v>7662</v>
      </c>
      <c r="D84" s="186">
        <v>7854</v>
      </c>
      <c r="E84" s="186">
        <v>8757</v>
      </c>
    </row>
    <row r="85" spans="2:5" x14ac:dyDescent="0.3">
      <c r="C85" s="186">
        <v>7244</v>
      </c>
      <c r="D85" s="186">
        <v>7425</v>
      </c>
      <c r="E85" s="186">
        <v>8316</v>
      </c>
    </row>
    <row r="86" spans="2:5" x14ac:dyDescent="0.3">
      <c r="C86" s="186">
        <v>7057</v>
      </c>
      <c r="D86" s="186">
        <v>7233</v>
      </c>
      <c r="E86" s="186">
        <v>8123</v>
      </c>
    </row>
    <row r="87" spans="2:5" x14ac:dyDescent="0.3">
      <c r="C87" s="186">
        <v>6775</v>
      </c>
      <c r="D87" s="186">
        <v>6944</v>
      </c>
      <c r="E87" s="186">
        <v>7826</v>
      </c>
    </row>
    <row r="88" spans="2:5" x14ac:dyDescent="0.3">
      <c r="C88" s="186">
        <v>6619</v>
      </c>
      <c r="D88" s="186">
        <v>6784</v>
      </c>
      <c r="E88" s="186">
        <v>7666</v>
      </c>
    </row>
    <row r="89" spans="2:5" x14ac:dyDescent="0.3">
      <c r="C89" s="186"/>
      <c r="D89" s="186"/>
      <c r="E89" s="186"/>
    </row>
    <row r="90" spans="2:5" x14ac:dyDescent="0.3">
      <c r="B90">
        <v>10</v>
      </c>
      <c r="C90" s="186">
        <v>7244</v>
      </c>
      <c r="D90" s="186">
        <v>7425</v>
      </c>
      <c r="E90" s="186">
        <v>8316</v>
      </c>
    </row>
    <row r="91" spans="2:5" x14ac:dyDescent="0.3">
      <c r="C91" s="186">
        <v>7057</v>
      </c>
      <c r="D91" s="186">
        <v>7233</v>
      </c>
      <c r="E91" s="186">
        <v>8123</v>
      </c>
    </row>
    <row r="92" spans="2:5" x14ac:dyDescent="0.3">
      <c r="C92" s="186">
        <v>6775</v>
      </c>
      <c r="D92" s="186">
        <v>6944</v>
      </c>
      <c r="E92" s="186">
        <v>7826</v>
      </c>
    </row>
    <row r="93" spans="2:5" x14ac:dyDescent="0.3">
      <c r="C93" s="186">
        <v>6619</v>
      </c>
      <c r="D93" s="186">
        <v>6784</v>
      </c>
      <c r="E93" s="186">
        <v>7666</v>
      </c>
    </row>
    <row r="94" spans="2:5" x14ac:dyDescent="0.3">
      <c r="C94" s="186">
        <v>6281</v>
      </c>
      <c r="D94" s="186">
        <v>6438</v>
      </c>
      <c r="E94" s="186">
        <v>7320</v>
      </c>
    </row>
    <row r="95" spans="2:5" x14ac:dyDescent="0.3">
      <c r="C95" s="186">
        <v>6074</v>
      </c>
      <c r="D95" s="186">
        <v>6226</v>
      </c>
      <c r="E95" s="186">
        <v>7116</v>
      </c>
    </row>
    <row r="96" spans="2:5" x14ac:dyDescent="0.3">
      <c r="C96" s="186">
        <v>5868</v>
      </c>
      <c r="D96" s="186">
        <v>6015</v>
      </c>
      <c r="E96" s="186">
        <v>6917</v>
      </c>
    </row>
    <row r="97" spans="3:5" x14ac:dyDescent="0.3">
      <c r="C97" s="186">
        <v>5609</v>
      </c>
      <c r="D97" s="186">
        <v>5749</v>
      </c>
      <c r="E97" s="186">
        <v>6640</v>
      </c>
    </row>
    <row r="98" spans="3:5" x14ac:dyDescent="0.3">
      <c r="C98" s="186">
        <v>5420</v>
      </c>
      <c r="D98" s="186">
        <v>5556</v>
      </c>
      <c r="E98" s="186">
        <v>6445</v>
      </c>
    </row>
    <row r="99" spans="3:5" x14ac:dyDescent="0.3">
      <c r="C99" s="186">
        <v>5138</v>
      </c>
      <c r="D99" s="186">
        <v>5266</v>
      </c>
      <c r="E99" s="186">
        <v>6161</v>
      </c>
    </row>
    <row r="100" spans="3:5" x14ac:dyDescent="0.3">
      <c r="C100" s="186"/>
      <c r="D100" s="186"/>
      <c r="E100" s="18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N107"/>
  <sheetViews>
    <sheetView workbookViewId="0">
      <selection activeCell="I18" sqref="I18"/>
    </sheetView>
  </sheetViews>
  <sheetFormatPr defaultColWidth="9.21875" defaultRowHeight="15.6" x14ac:dyDescent="0.3"/>
  <cols>
    <col min="1" max="1" width="5.88671875" style="61" customWidth="1"/>
    <col min="2" max="2" width="6" style="61" customWidth="1"/>
    <col min="3" max="3" width="42.33203125" style="61" customWidth="1"/>
    <col min="4" max="4" width="24.77734375" style="61" customWidth="1"/>
    <col min="5" max="5" width="15.77734375" style="61" customWidth="1"/>
    <col min="6" max="6" width="15.6640625" style="61" customWidth="1"/>
    <col min="7" max="7" width="20.21875" style="61" customWidth="1"/>
    <col min="8" max="8" width="4.109375" style="61" customWidth="1"/>
    <col min="9" max="9" width="33" style="61" customWidth="1"/>
    <col min="10" max="10" width="16.44140625" style="61" customWidth="1"/>
    <col min="11" max="11" width="13.88671875" style="61" customWidth="1"/>
    <col min="12" max="13" width="16.21875" style="61" customWidth="1"/>
    <col min="14" max="14" width="11.88671875" style="61" bestFit="1" customWidth="1"/>
    <col min="15" max="16384" width="9.21875" style="61"/>
  </cols>
  <sheetData>
    <row r="3" spans="1:9" x14ac:dyDescent="0.3">
      <c r="A3" s="248" t="s">
        <v>715</v>
      </c>
      <c r="B3" s="248"/>
      <c r="C3" s="248"/>
      <c r="D3" s="248"/>
      <c r="E3" s="248"/>
    </row>
    <row r="6" spans="1:9" x14ac:dyDescent="0.3">
      <c r="D6" s="244" t="s">
        <v>724</v>
      </c>
      <c r="E6" s="244"/>
      <c r="F6" s="244"/>
    </row>
    <row r="8" spans="1:9" x14ac:dyDescent="0.3">
      <c r="D8" s="244" t="s">
        <v>685</v>
      </c>
      <c r="E8" s="244"/>
      <c r="F8" s="244"/>
    </row>
    <row r="12" spans="1:9" x14ac:dyDescent="0.3">
      <c r="B12" s="61" t="s">
        <v>686</v>
      </c>
      <c r="H12" s="61" t="s">
        <v>687</v>
      </c>
    </row>
    <row r="13" spans="1:9" x14ac:dyDescent="0.3">
      <c r="B13" s="49" t="s">
        <v>688</v>
      </c>
      <c r="H13" s="248" t="s">
        <v>744</v>
      </c>
      <c r="I13" s="248"/>
    </row>
    <row r="14" spans="1:9" x14ac:dyDescent="0.3">
      <c r="B14" s="49" t="s">
        <v>689</v>
      </c>
      <c r="H14" s="248" t="s">
        <v>745</v>
      </c>
      <c r="I14" s="248"/>
    </row>
    <row r="18" spans="1:14" x14ac:dyDescent="0.3">
      <c r="A18" s="243" t="s">
        <v>743</v>
      </c>
      <c r="B18" s="243"/>
      <c r="C18" s="243"/>
      <c r="D18" s="243"/>
      <c r="E18" s="243"/>
      <c r="F18" s="243"/>
      <c r="G18" s="243"/>
    </row>
    <row r="19" spans="1:14" x14ac:dyDescent="0.3">
      <c r="A19" s="243" t="s">
        <v>716</v>
      </c>
      <c r="B19" s="243"/>
      <c r="C19" s="243"/>
      <c r="D19" s="243"/>
      <c r="E19" s="243"/>
      <c r="F19" s="243"/>
      <c r="G19" s="243"/>
    </row>
    <row r="20" spans="1:14" x14ac:dyDescent="0.3">
      <c r="A20" s="243" t="s">
        <v>717</v>
      </c>
      <c r="B20" s="243"/>
      <c r="C20" s="243"/>
      <c r="D20" s="243"/>
      <c r="E20" s="243"/>
      <c r="F20" s="243"/>
      <c r="G20" s="243"/>
    </row>
    <row r="21" spans="1:14" x14ac:dyDescent="0.3">
      <c r="A21" s="243" t="s">
        <v>718</v>
      </c>
      <c r="B21" s="243"/>
      <c r="C21" s="243"/>
      <c r="D21" s="243"/>
      <c r="E21" s="198"/>
      <c r="F21" s="198"/>
      <c r="G21" s="198"/>
    </row>
    <row r="24" spans="1:14" x14ac:dyDescent="0.3">
      <c r="C24" s="61" t="s">
        <v>202</v>
      </c>
      <c r="D24" s="61" t="s">
        <v>690</v>
      </c>
      <c r="G24" s="172">
        <v>45895</v>
      </c>
    </row>
    <row r="26" spans="1:14" x14ac:dyDescent="0.3">
      <c r="A26" s="49" t="s">
        <v>691</v>
      </c>
    </row>
    <row r="27" spans="1:14" x14ac:dyDescent="0.3">
      <c r="A27" s="244" t="s">
        <v>719</v>
      </c>
      <c r="B27" s="244"/>
      <c r="C27" s="244"/>
      <c r="D27" s="244"/>
    </row>
    <row r="29" spans="1:14" x14ac:dyDescent="0.3">
      <c r="A29" s="49" t="s">
        <v>692</v>
      </c>
    </row>
    <row r="30" spans="1:14" x14ac:dyDescent="0.3">
      <c r="A30" s="243" t="s">
        <v>693</v>
      </c>
      <c r="B30" s="243"/>
      <c r="C30" s="243"/>
      <c r="D30" s="243"/>
      <c r="E30" s="243"/>
      <c r="F30" s="243"/>
      <c r="G30" s="243"/>
    </row>
    <row r="31" spans="1:14" x14ac:dyDescent="0.3">
      <c r="A31" s="243" t="s">
        <v>720</v>
      </c>
      <c r="B31" s="243"/>
      <c r="C31" s="243"/>
      <c r="D31" s="243"/>
      <c r="E31" s="243"/>
      <c r="F31" s="243"/>
      <c r="G31" s="198"/>
      <c r="K31" s="49"/>
      <c r="L31" s="49"/>
      <c r="M31" s="49"/>
      <c r="N31" s="49"/>
    </row>
    <row r="32" spans="1:14" x14ac:dyDescent="0.3">
      <c r="A32" s="243" t="s">
        <v>721</v>
      </c>
      <c r="B32" s="243"/>
      <c r="C32" s="243"/>
      <c r="D32" s="199"/>
      <c r="E32" s="198"/>
      <c r="F32" s="198"/>
      <c r="G32" s="198"/>
    </row>
    <row r="33" spans="1:8" x14ac:dyDescent="0.3">
      <c r="A33" s="253" t="s">
        <v>722</v>
      </c>
      <c r="B33" s="253"/>
      <c r="C33" s="253"/>
      <c r="D33" s="253"/>
      <c r="E33" s="198"/>
      <c r="F33" s="198"/>
      <c r="G33" s="198"/>
    </row>
    <row r="34" spans="1:8" x14ac:dyDescent="0.3">
      <c r="H34" s="14"/>
    </row>
    <row r="36" spans="1:8" x14ac:dyDescent="0.3">
      <c r="A36" s="243" t="s">
        <v>694</v>
      </c>
      <c r="B36" s="243"/>
      <c r="C36" s="243"/>
    </row>
    <row r="37" spans="1:8" x14ac:dyDescent="0.3">
      <c r="A37" s="253" t="s">
        <v>723</v>
      </c>
      <c r="B37" s="253"/>
      <c r="C37" s="253"/>
    </row>
    <row r="39" spans="1:8" x14ac:dyDescent="0.3">
      <c r="C39" s="61" t="s">
        <v>695</v>
      </c>
    </row>
    <row r="40" spans="1:8" x14ac:dyDescent="0.3">
      <c r="A40" s="61" t="s">
        <v>696</v>
      </c>
    </row>
    <row r="42" spans="1:8" x14ac:dyDescent="0.3">
      <c r="C42" s="61" t="s">
        <v>697</v>
      </c>
    </row>
    <row r="43" spans="1:8" x14ac:dyDescent="0.3">
      <c r="C43" s="61" t="s">
        <v>698</v>
      </c>
    </row>
    <row r="45" spans="1:8" x14ac:dyDescent="0.3">
      <c r="A45" s="49" t="s">
        <v>699</v>
      </c>
    </row>
    <row r="47" spans="1:8" x14ac:dyDescent="0.3">
      <c r="A47" s="49"/>
    </row>
    <row r="48" spans="1:8" x14ac:dyDescent="0.3">
      <c r="A48" s="49" t="s">
        <v>714</v>
      </c>
      <c r="B48" s="49"/>
      <c r="C48" s="49"/>
    </row>
    <row r="49" spans="1:13" x14ac:dyDescent="0.3">
      <c r="A49" s="49" t="s">
        <v>700</v>
      </c>
      <c r="B49" s="49"/>
      <c r="H49" s="49" t="s">
        <v>701</v>
      </c>
    </row>
    <row r="50" spans="1:13" ht="15.6" customHeight="1" x14ac:dyDescent="0.3">
      <c r="A50" s="248" t="s">
        <v>711</v>
      </c>
      <c r="B50" s="248"/>
      <c r="C50" s="248"/>
      <c r="D50" s="248"/>
      <c r="E50" s="248"/>
      <c r="F50" s="248"/>
      <c r="G50" s="248"/>
    </row>
    <row r="51" spans="1:13" ht="15.6" customHeight="1" x14ac:dyDescent="0.3">
      <c r="A51" s="249" t="s">
        <v>76</v>
      </c>
      <c r="B51" s="249"/>
      <c r="C51" s="249"/>
      <c r="D51" s="249"/>
      <c r="E51" s="249"/>
      <c r="F51" s="249"/>
      <c r="G51" s="250"/>
    </row>
    <row r="52" spans="1:13" x14ac:dyDescent="0.3">
      <c r="A52" s="251" t="s">
        <v>76</v>
      </c>
      <c r="B52" s="252"/>
      <c r="C52" s="252"/>
      <c r="D52" s="252"/>
      <c r="E52" s="252"/>
      <c r="F52" s="252"/>
      <c r="G52" s="252"/>
      <c r="H52" s="219" t="s">
        <v>182</v>
      </c>
      <c r="I52" s="219"/>
      <c r="J52" s="219"/>
      <c r="K52" s="219"/>
      <c r="L52" s="219"/>
      <c r="M52" s="219"/>
    </row>
    <row r="53" spans="1:13" x14ac:dyDescent="0.3">
      <c r="A53" s="80" t="s">
        <v>5</v>
      </c>
      <c r="B53" s="34"/>
      <c r="C53" s="7" t="s">
        <v>77</v>
      </c>
      <c r="D53" s="35">
        <v>68997</v>
      </c>
      <c r="E53" s="53">
        <v>173147.81</v>
      </c>
      <c r="F53" s="53">
        <v>-54807.81</v>
      </c>
      <c r="G53" s="131">
        <v>158900</v>
      </c>
      <c r="H53" s="34" t="s">
        <v>91</v>
      </c>
      <c r="I53" s="34" t="s">
        <v>90</v>
      </c>
      <c r="J53" s="35">
        <v>125000</v>
      </c>
      <c r="K53" s="35">
        <v>47073.21</v>
      </c>
      <c r="L53" s="35">
        <v>77926.790000000008</v>
      </c>
      <c r="M53" s="35">
        <v>125000</v>
      </c>
    </row>
    <row r="54" spans="1:13" x14ac:dyDescent="0.3">
      <c r="A54" s="80" t="s">
        <v>17</v>
      </c>
      <c r="B54" s="6"/>
      <c r="C54" s="7" t="s">
        <v>78</v>
      </c>
      <c r="D54" s="35">
        <v>2000</v>
      </c>
      <c r="E54" s="35">
        <v>1220</v>
      </c>
      <c r="F54" s="60">
        <v>3780</v>
      </c>
      <c r="G54" s="117">
        <v>3000</v>
      </c>
      <c r="H54" s="34" t="s">
        <v>101</v>
      </c>
      <c r="I54" s="34" t="s">
        <v>100</v>
      </c>
      <c r="J54" s="35">
        <v>33720</v>
      </c>
      <c r="K54" s="35">
        <v>13467.5</v>
      </c>
      <c r="L54" s="35">
        <v>20252.5</v>
      </c>
      <c r="M54" s="35">
        <v>53900</v>
      </c>
    </row>
    <row r="55" spans="1:13" x14ac:dyDescent="0.3">
      <c r="A55" s="80" t="s">
        <v>21</v>
      </c>
      <c r="B55" s="6"/>
      <c r="C55" s="7" t="s">
        <v>79</v>
      </c>
      <c r="D55" s="35">
        <v>12746</v>
      </c>
      <c r="E55" s="35">
        <v>3855.5</v>
      </c>
      <c r="F55" s="60">
        <v>6344.5</v>
      </c>
      <c r="G55" s="117">
        <v>5500</v>
      </c>
      <c r="H55" s="34" t="s">
        <v>116</v>
      </c>
      <c r="I55" s="34" t="s">
        <v>115</v>
      </c>
      <c r="J55" s="35">
        <v>13800</v>
      </c>
      <c r="K55" s="35">
        <v>147083.54999999999</v>
      </c>
      <c r="L55" s="35">
        <v>-133283.54999999999</v>
      </c>
      <c r="M55" s="35">
        <v>12100</v>
      </c>
    </row>
    <row r="56" spans="1:13" x14ac:dyDescent="0.3">
      <c r="A56" s="80" t="s">
        <v>27</v>
      </c>
      <c r="B56" s="6"/>
      <c r="C56" s="7" t="s">
        <v>80</v>
      </c>
      <c r="D56" s="35">
        <v>4620</v>
      </c>
      <c r="E56" s="35">
        <v>2920</v>
      </c>
      <c r="F56" s="60">
        <v>4520</v>
      </c>
      <c r="G56" s="117">
        <v>6600</v>
      </c>
      <c r="H56" s="34" t="s">
        <v>126</v>
      </c>
      <c r="I56" s="34" t="s">
        <v>125</v>
      </c>
      <c r="J56" s="35">
        <v>1100</v>
      </c>
      <c r="K56" s="35">
        <v>620.70000000000005</v>
      </c>
      <c r="L56" s="35">
        <v>479.29999999999995</v>
      </c>
      <c r="M56" s="35">
        <v>2200</v>
      </c>
    </row>
    <row r="57" spans="1:13" x14ac:dyDescent="0.3">
      <c r="A57" s="80" t="s">
        <v>34</v>
      </c>
      <c r="B57" s="6"/>
      <c r="C57" s="7" t="s">
        <v>81</v>
      </c>
      <c r="D57" s="35">
        <v>2000</v>
      </c>
      <c r="E57" s="35">
        <v>2805</v>
      </c>
      <c r="F57" s="60">
        <v>195</v>
      </c>
      <c r="G57" s="117">
        <v>1500</v>
      </c>
      <c r="H57" s="34" t="s">
        <v>132</v>
      </c>
      <c r="I57" s="34" t="s">
        <v>131</v>
      </c>
      <c r="J57" s="35">
        <v>1400</v>
      </c>
      <c r="K57" s="35">
        <v>601</v>
      </c>
      <c r="L57" s="35">
        <v>371</v>
      </c>
      <c r="M57" s="35">
        <v>1400</v>
      </c>
    </row>
    <row r="58" spans="1:13" x14ac:dyDescent="0.3">
      <c r="A58" s="80" t="s">
        <v>38</v>
      </c>
      <c r="B58" s="6"/>
      <c r="C58" s="7" t="s">
        <v>82</v>
      </c>
      <c r="D58" s="35">
        <v>23495</v>
      </c>
      <c r="E58" s="35">
        <v>4768</v>
      </c>
      <c r="F58" s="60">
        <v>11672</v>
      </c>
      <c r="G58" s="117">
        <v>20175</v>
      </c>
      <c r="H58" s="34" t="s">
        <v>137</v>
      </c>
      <c r="I58" s="34" t="s">
        <v>136</v>
      </c>
      <c r="J58" s="35">
        <v>5300</v>
      </c>
      <c r="K58" s="35">
        <v>411</v>
      </c>
      <c r="L58" s="35">
        <v>4889</v>
      </c>
      <c r="M58" s="35">
        <v>6500</v>
      </c>
    </row>
    <row r="59" spans="1:13" x14ac:dyDescent="0.3">
      <c r="A59" s="80" t="s">
        <v>49</v>
      </c>
      <c r="B59" s="6"/>
      <c r="C59" s="7" t="s">
        <v>83</v>
      </c>
      <c r="D59" s="35">
        <v>35367</v>
      </c>
      <c r="E59" s="35">
        <v>12076.9</v>
      </c>
      <c r="F59" s="60">
        <v>24633.1</v>
      </c>
      <c r="G59" s="117">
        <v>34975</v>
      </c>
      <c r="H59" s="34" t="s">
        <v>143</v>
      </c>
      <c r="I59" s="34" t="s">
        <v>37</v>
      </c>
      <c r="J59" s="35">
        <v>15450</v>
      </c>
      <c r="K59" s="35">
        <v>8523.2999999999993</v>
      </c>
      <c r="L59" s="35">
        <v>6926.7</v>
      </c>
      <c r="M59" s="35">
        <v>17450</v>
      </c>
    </row>
    <row r="60" spans="1:13" x14ac:dyDescent="0.3">
      <c r="A60" s="80" t="s">
        <v>59</v>
      </c>
      <c r="B60" s="34"/>
      <c r="C60" s="34" t="s">
        <v>84</v>
      </c>
      <c r="D60" s="35">
        <v>2825</v>
      </c>
      <c r="E60" s="35">
        <v>205</v>
      </c>
      <c r="F60" s="60">
        <v>2095</v>
      </c>
      <c r="G60" s="117">
        <v>500</v>
      </c>
      <c r="H60" s="34" t="s">
        <v>149</v>
      </c>
      <c r="I60" s="34" t="s">
        <v>148</v>
      </c>
      <c r="J60" s="35">
        <v>7800</v>
      </c>
      <c r="K60" s="35">
        <v>10338.5</v>
      </c>
      <c r="L60" s="35">
        <v>-2538.5</v>
      </c>
      <c r="M60" s="35">
        <v>10800</v>
      </c>
    </row>
    <row r="61" spans="1:13" ht="18" x14ac:dyDescent="0.35">
      <c r="A61" s="2" t="s">
        <v>64</v>
      </c>
      <c r="B61" s="2"/>
      <c r="C61" s="2" t="s">
        <v>85</v>
      </c>
      <c r="D61" s="193">
        <v>231625.5</v>
      </c>
      <c r="E61" s="193">
        <v>247548.5</v>
      </c>
      <c r="F61" s="193">
        <v>209021.8</v>
      </c>
      <c r="G61" s="195">
        <v>389570.3</v>
      </c>
      <c r="H61" s="34" t="s">
        <v>153</v>
      </c>
      <c r="I61" s="34" t="s">
        <v>58</v>
      </c>
      <c r="J61" s="35">
        <v>600</v>
      </c>
      <c r="K61" s="35">
        <v>0</v>
      </c>
      <c r="L61" s="35">
        <v>600</v>
      </c>
      <c r="M61" s="35">
        <v>1800</v>
      </c>
    </row>
    <row r="62" spans="1:13" ht="21.45" customHeight="1" x14ac:dyDescent="0.35">
      <c r="A62" s="219" t="s">
        <v>86</v>
      </c>
      <c r="B62" s="219"/>
      <c r="C62" s="34"/>
      <c r="D62" s="196">
        <v>383675.5</v>
      </c>
      <c r="E62" s="196">
        <v>448546.70999999996</v>
      </c>
      <c r="F62" s="196">
        <v>207453.59</v>
      </c>
      <c r="G62" s="81">
        <v>620720.30000000005</v>
      </c>
      <c r="H62" s="34" t="s">
        <v>158</v>
      </c>
      <c r="I62" s="34" t="s">
        <v>183</v>
      </c>
      <c r="J62" s="35">
        <v>50000</v>
      </c>
      <c r="K62" s="35">
        <v>0</v>
      </c>
      <c r="L62" s="35">
        <v>50000</v>
      </c>
      <c r="M62" s="35">
        <v>0</v>
      </c>
    </row>
    <row r="63" spans="1:13" x14ac:dyDescent="0.3">
      <c r="C63" s="49"/>
      <c r="D63" s="49"/>
      <c r="E63" s="49"/>
      <c r="F63" s="49"/>
      <c r="H63" s="71" t="s">
        <v>161</v>
      </c>
      <c r="I63" s="34" t="s">
        <v>184</v>
      </c>
      <c r="J63" s="35">
        <v>200000</v>
      </c>
      <c r="K63" s="35">
        <v>56814.229999999996</v>
      </c>
      <c r="L63" s="35">
        <v>143185.77000000002</v>
      </c>
      <c r="M63" s="35">
        <v>200000</v>
      </c>
    </row>
    <row r="64" spans="1:13" x14ac:dyDescent="0.3">
      <c r="H64" s="34" t="s">
        <v>169</v>
      </c>
      <c r="I64" s="34" t="s">
        <v>65</v>
      </c>
      <c r="J64" s="35">
        <v>54000</v>
      </c>
      <c r="K64" s="35">
        <v>46864.3</v>
      </c>
      <c r="L64" s="35">
        <v>7135.7</v>
      </c>
      <c r="M64" s="35">
        <v>37000</v>
      </c>
    </row>
    <row r="65" spans="1:14" x14ac:dyDescent="0.3">
      <c r="H65" s="34" t="s">
        <v>173</v>
      </c>
      <c r="I65" s="34" t="s">
        <v>185</v>
      </c>
      <c r="J65" s="35">
        <v>150570.29999999999</v>
      </c>
      <c r="K65" s="35">
        <v>73503.649999999994</v>
      </c>
      <c r="L65" s="35">
        <v>75166.649999999994</v>
      </c>
      <c r="M65" s="35">
        <v>150570.29999999999</v>
      </c>
    </row>
    <row r="66" spans="1:14" x14ac:dyDescent="0.3">
      <c r="H66" s="34" t="s">
        <v>178</v>
      </c>
      <c r="I66" s="34" t="s">
        <v>186</v>
      </c>
      <c r="J66" s="35">
        <v>2000</v>
      </c>
      <c r="K66" s="35">
        <v>0</v>
      </c>
      <c r="L66" s="35">
        <v>2000</v>
      </c>
      <c r="M66" s="35">
        <v>2000</v>
      </c>
    </row>
    <row r="67" spans="1:14" x14ac:dyDescent="0.3">
      <c r="A67" s="248" t="s">
        <v>713</v>
      </c>
      <c r="B67" s="248"/>
      <c r="C67" s="248"/>
      <c r="H67" s="245" t="s">
        <v>187</v>
      </c>
      <c r="I67" s="246"/>
      <c r="J67" s="53">
        <v>660740.30000000005</v>
      </c>
      <c r="K67" s="53">
        <v>405300.93999999994</v>
      </c>
      <c r="L67" s="53">
        <v>251111.36000000004</v>
      </c>
      <c r="M67" s="53">
        <v>620720.30000000005</v>
      </c>
    </row>
    <row r="68" spans="1:14" ht="18" x14ac:dyDescent="0.35">
      <c r="A68" s="233" t="s">
        <v>486</v>
      </c>
      <c r="B68" s="233"/>
      <c r="C68" s="233"/>
      <c r="D68" s="233"/>
      <c r="E68" s="233"/>
      <c r="F68" s="233"/>
      <c r="G68" s="233"/>
      <c r="I68" s="49" t="s">
        <v>712</v>
      </c>
    </row>
    <row r="69" spans="1:14" x14ac:dyDescent="0.3">
      <c r="A69" s="35" t="s">
        <v>5</v>
      </c>
      <c r="B69" s="35"/>
      <c r="C69" s="35" t="s">
        <v>77</v>
      </c>
      <c r="D69" s="35"/>
      <c r="E69" s="35"/>
      <c r="F69" s="35"/>
      <c r="G69" s="35">
        <v>10236</v>
      </c>
      <c r="H69" s="247" t="s">
        <v>489</v>
      </c>
      <c r="I69" s="247"/>
      <c r="J69" s="247"/>
      <c r="K69" s="247"/>
      <c r="L69" s="247"/>
      <c r="M69" s="247"/>
      <c r="N69" s="247"/>
    </row>
    <row r="70" spans="1:14" x14ac:dyDescent="0.3">
      <c r="A70" s="35" t="s">
        <v>17</v>
      </c>
      <c r="B70" s="35"/>
      <c r="C70" s="35" t="s">
        <v>78</v>
      </c>
      <c r="D70" s="35"/>
      <c r="E70" s="35"/>
      <c r="F70" s="35"/>
      <c r="G70" s="35">
        <v>360</v>
      </c>
      <c r="H70" s="35" t="s">
        <v>101</v>
      </c>
      <c r="I70" s="35"/>
      <c r="J70" s="35" t="s">
        <v>100</v>
      </c>
      <c r="K70" s="35"/>
      <c r="L70" s="35"/>
      <c r="M70" s="35"/>
      <c r="N70" s="35">
        <v>11280</v>
      </c>
    </row>
    <row r="71" spans="1:14" x14ac:dyDescent="0.3">
      <c r="A71" s="35" t="s">
        <v>21</v>
      </c>
      <c r="B71" s="35"/>
      <c r="C71" s="35" t="s">
        <v>79</v>
      </c>
      <c r="D71" s="35">
        <v>0</v>
      </c>
      <c r="E71" s="35"/>
      <c r="F71" s="35"/>
      <c r="G71" s="35">
        <v>534</v>
      </c>
      <c r="H71" s="35" t="s">
        <v>116</v>
      </c>
      <c r="I71" s="35"/>
      <c r="J71" s="35" t="s">
        <v>115</v>
      </c>
      <c r="K71" s="35"/>
      <c r="L71" s="35"/>
      <c r="M71" s="35">
        <v>0</v>
      </c>
      <c r="N71" s="35">
        <v>500</v>
      </c>
    </row>
    <row r="72" spans="1:14" x14ac:dyDescent="0.3">
      <c r="A72" s="35" t="s">
        <v>27</v>
      </c>
      <c r="B72" s="35"/>
      <c r="C72" s="35" t="s">
        <v>80</v>
      </c>
      <c r="D72" s="35"/>
      <c r="E72" s="35"/>
      <c r="F72" s="35"/>
      <c r="G72" s="35">
        <v>2300</v>
      </c>
      <c r="H72" s="35" t="s">
        <v>126</v>
      </c>
      <c r="I72" s="35"/>
      <c r="J72" s="35" t="s">
        <v>125</v>
      </c>
      <c r="K72" s="35"/>
      <c r="L72" s="35"/>
      <c r="M72" s="35"/>
      <c r="N72" s="35">
        <v>0</v>
      </c>
    </row>
    <row r="73" spans="1:14" x14ac:dyDescent="0.3">
      <c r="A73" s="35" t="s">
        <v>34</v>
      </c>
      <c r="B73" s="35"/>
      <c r="C73" s="35" t="s">
        <v>487</v>
      </c>
      <c r="D73" s="35">
        <v>0</v>
      </c>
      <c r="E73" s="35"/>
      <c r="F73" s="35">
        <v>0</v>
      </c>
      <c r="G73" s="35">
        <v>0</v>
      </c>
      <c r="H73" s="35" t="s">
        <v>132</v>
      </c>
      <c r="I73" s="35"/>
      <c r="J73" s="35" t="s">
        <v>131</v>
      </c>
      <c r="K73" s="35"/>
      <c r="L73" s="35"/>
      <c r="M73" s="35">
        <v>0</v>
      </c>
      <c r="N73" s="35">
        <v>0</v>
      </c>
    </row>
    <row r="74" spans="1:14" x14ac:dyDescent="0.3">
      <c r="A74" s="35" t="s">
        <v>488</v>
      </c>
      <c r="B74" s="35"/>
      <c r="C74" s="35"/>
      <c r="D74" s="35"/>
      <c r="E74" s="35"/>
      <c r="F74" s="35"/>
      <c r="G74" s="35">
        <v>13430</v>
      </c>
      <c r="H74" s="35" t="s">
        <v>137</v>
      </c>
      <c r="I74" s="35"/>
      <c r="J74" s="35" t="s">
        <v>136</v>
      </c>
      <c r="K74" s="35"/>
      <c r="L74" s="35"/>
      <c r="M74" s="35"/>
      <c r="N74" s="35">
        <v>1650</v>
      </c>
    </row>
    <row r="75" spans="1:14" x14ac:dyDescent="0.3">
      <c r="A75" s="35" t="s">
        <v>38</v>
      </c>
      <c r="B75" s="35"/>
      <c r="C75" s="35" t="s">
        <v>427</v>
      </c>
      <c r="D75" s="35"/>
      <c r="E75" s="35"/>
      <c r="F75" s="35"/>
      <c r="G75" s="35">
        <v>25000</v>
      </c>
      <c r="H75" s="35" t="s">
        <v>143</v>
      </c>
      <c r="I75" s="35"/>
      <c r="J75" s="35" t="s">
        <v>490</v>
      </c>
      <c r="K75" s="35"/>
      <c r="L75" s="35"/>
      <c r="M75" s="35"/>
      <c r="N75" s="35">
        <v>25000</v>
      </c>
    </row>
    <row r="76" spans="1:14" x14ac:dyDescent="0.3">
      <c r="A76" s="35" t="s">
        <v>15</v>
      </c>
      <c r="B76" s="35"/>
      <c r="C76" s="35"/>
      <c r="D76" s="35"/>
      <c r="E76" s="35"/>
      <c r="F76" s="35"/>
      <c r="G76" s="53">
        <v>38430</v>
      </c>
      <c r="H76" s="35" t="s">
        <v>187</v>
      </c>
      <c r="I76" s="35"/>
      <c r="J76" s="35"/>
      <c r="K76" s="35"/>
      <c r="L76" s="35">
        <v>0</v>
      </c>
      <c r="M76" s="35"/>
      <c r="N76" s="53">
        <v>38430</v>
      </c>
    </row>
    <row r="96" spans="1:1" x14ac:dyDescent="0.3">
      <c r="A96" s="61" t="s">
        <v>702</v>
      </c>
    </row>
    <row r="98" spans="1:6" x14ac:dyDescent="0.3">
      <c r="A98" s="61" t="s">
        <v>703</v>
      </c>
      <c r="B98" s="61" t="s">
        <v>704</v>
      </c>
      <c r="C98" s="61" t="s">
        <v>705</v>
      </c>
    </row>
    <row r="102" spans="1:6" x14ac:dyDescent="0.3">
      <c r="A102" s="61" t="s">
        <v>706</v>
      </c>
    </row>
    <row r="104" spans="1:6" x14ac:dyDescent="0.3">
      <c r="B104" s="61" t="s">
        <v>202</v>
      </c>
      <c r="C104" s="61" t="s">
        <v>707</v>
      </c>
    </row>
    <row r="107" spans="1:6" x14ac:dyDescent="0.3">
      <c r="D107" s="61" t="s">
        <v>708</v>
      </c>
      <c r="F107" s="61" t="s">
        <v>709</v>
      </c>
    </row>
  </sheetData>
  <mergeCells count="25">
    <mergeCell ref="A3:E3"/>
    <mergeCell ref="D6:F6"/>
    <mergeCell ref="D8:F8"/>
    <mergeCell ref="H13:I13"/>
    <mergeCell ref="H14:I14"/>
    <mergeCell ref="A30:G30"/>
    <mergeCell ref="H67:I67"/>
    <mergeCell ref="H69:N69"/>
    <mergeCell ref="A68:G68"/>
    <mergeCell ref="A67:C67"/>
    <mergeCell ref="A50:G50"/>
    <mergeCell ref="A51:G51"/>
    <mergeCell ref="A62:B62"/>
    <mergeCell ref="H52:M52"/>
    <mergeCell ref="A52:G52"/>
    <mergeCell ref="A31:F31"/>
    <mergeCell ref="A32:C32"/>
    <mergeCell ref="A33:D33"/>
    <mergeCell ref="A37:C37"/>
    <mergeCell ref="A36:C36"/>
    <mergeCell ref="A18:G18"/>
    <mergeCell ref="A19:G19"/>
    <mergeCell ref="A20:G20"/>
    <mergeCell ref="A21:D21"/>
    <mergeCell ref="A27:D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Revenue</vt:lpstr>
      <vt:lpstr>Expendeture</vt:lpstr>
      <vt:lpstr>Fakamatalaga</vt:lpstr>
      <vt:lpstr>Niulakita</vt:lpstr>
      <vt:lpstr>Est Staffs</vt:lpstr>
      <vt:lpstr>Lauga</vt:lpstr>
      <vt:lpstr>Rate</vt:lpstr>
      <vt:lpstr>Salary structure</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OPM2</dc:creator>
  <cp:lastModifiedBy>Falemanuka Teinuku</cp:lastModifiedBy>
  <dcterms:created xsi:type="dcterms:W3CDTF">2025-07-14T22:03:27Z</dcterms:created>
  <dcterms:modified xsi:type="dcterms:W3CDTF">2026-01-04T21:40:06Z</dcterms:modified>
</cp:coreProperties>
</file>